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Y:\OSP\Electronic Research Administration\Website\Budget Templates\July 2024 Drafts\"/>
    </mc:Choice>
  </mc:AlternateContent>
  <xr:revisionPtr revIDLastSave="0" documentId="13_ncr:1_{ADE81E8F-00F0-4AB7-BA85-F45E9308D6B0}" xr6:coauthVersionLast="47" xr6:coauthVersionMax="47" xr10:uidLastSave="{00000000-0000-0000-0000-000000000000}"/>
  <bookViews>
    <workbookView xWindow="-108" yWindow="-108" windowWidth="23256" windowHeight="12456" xr2:uid="{00000000-000D-0000-FFFF-FFFF00000000}"/>
  </bookViews>
  <sheets>
    <sheet name="YR1" sheetId="8" r:id="rId1"/>
    <sheet name="YR2" sheetId="22" r:id="rId2"/>
    <sheet name="YR3" sheetId="19" r:id="rId3"/>
    <sheet name="YR4" sheetId="21" r:id="rId4"/>
    <sheet name="YR5" sheetId="23" r:id="rId5"/>
    <sheet name="COMBINED" sheetId="2" r:id="rId6"/>
    <sheet name="Formulas" sheetId="13" state="hidden" r:id="rId7"/>
    <sheet name="Lookup table" sheetId="24" state="hidden" r:id="rId8"/>
  </sheets>
  <definedNames>
    <definedName name="Dates">Formulas!#REF!</definedName>
    <definedName name="Facilities">Formulas!$C$1:$C$8</definedName>
    <definedName name="FacilitiesAdmin">Formulas!$C$1:$C$6</definedName>
    <definedName name="Jan_15">Formulas!$A$1:$A$12</definedName>
    <definedName name="LOOKUP">Formulas!$D$1:$H$79</definedName>
    <definedName name="_xlnm.Print_Area" localSheetId="5">COMBINED!$A$1:$M$33</definedName>
    <definedName name="_xlnm.Print_Area" localSheetId="0">'YR1'!$A$1:$M$57</definedName>
    <definedName name="_xlnm.Print_Area" localSheetId="1">'YR2'!$A$1:$M$57</definedName>
    <definedName name="_xlnm.Print_Area" localSheetId="2">'YR3'!$A$1:$M$57</definedName>
    <definedName name="_xlnm.Print_Area" localSheetId="3">'YR4'!$A$1:$M$57</definedName>
    <definedName name="_xlnm.Print_Area" localSheetId="4">'YR5'!$A$1:$M$57</definedName>
    <definedName name="Rate">Formulas!$B$1:$B$5</definedName>
    <definedName name="Rates">'Lookup table'!$A$1:$E$43</definedName>
    <definedName name="Research_Non_State_on_campus">Formulas!$C$1:$C$8</definedName>
    <definedName name="Startdate">Formulas!$A$1:$A$12</definedName>
    <definedName name="Startdates">Formulas!$A$1:$A$12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23" l="1"/>
  <c r="B55" i="21"/>
  <c r="B55" i="19"/>
  <c r="B55" i="22"/>
  <c r="L37" i="22"/>
  <c r="J21" i="23"/>
  <c r="J20" i="23"/>
  <c r="J19" i="23"/>
  <c r="J17" i="23"/>
  <c r="J12" i="23"/>
  <c r="J11" i="23"/>
  <c r="J10" i="23"/>
  <c r="J9" i="23"/>
  <c r="J8" i="23"/>
  <c r="I21" i="23"/>
  <c r="I20" i="23"/>
  <c r="I19" i="23"/>
  <c r="I17" i="23"/>
  <c r="I12" i="23"/>
  <c r="I11" i="23"/>
  <c r="I10" i="23"/>
  <c r="I9" i="23"/>
  <c r="I8" i="23"/>
  <c r="H21" i="23"/>
  <c r="H20" i="23"/>
  <c r="H19" i="23"/>
  <c r="H17" i="23"/>
  <c r="H12" i="23"/>
  <c r="H11" i="23"/>
  <c r="H10" i="23"/>
  <c r="H9" i="23"/>
  <c r="H8" i="23"/>
  <c r="F12" i="23"/>
  <c r="F11" i="23"/>
  <c r="F10" i="23"/>
  <c r="F9" i="23"/>
  <c r="F8" i="23"/>
  <c r="D12" i="23"/>
  <c r="D11" i="23"/>
  <c r="D10" i="23"/>
  <c r="D9" i="23"/>
  <c r="D8" i="23"/>
  <c r="D3" i="23"/>
  <c r="D2" i="23"/>
  <c r="B27" i="23"/>
  <c r="B26" i="23"/>
  <c r="B12" i="23"/>
  <c r="B11" i="23"/>
  <c r="B10" i="23"/>
  <c r="B9" i="23"/>
  <c r="B8" i="23"/>
  <c r="A21" i="23"/>
  <c r="A20" i="23"/>
  <c r="A19" i="23"/>
  <c r="A18" i="23"/>
  <c r="A17" i="23"/>
  <c r="L49" i="23"/>
  <c r="L31" i="23"/>
  <c r="J21" i="21"/>
  <c r="J20" i="21"/>
  <c r="J19" i="21"/>
  <c r="J17" i="21"/>
  <c r="J12" i="21"/>
  <c r="J11" i="21"/>
  <c r="J10" i="21"/>
  <c r="J9" i="21"/>
  <c r="J8" i="21"/>
  <c r="I21" i="21"/>
  <c r="I20" i="21"/>
  <c r="I19" i="21"/>
  <c r="I17" i="21"/>
  <c r="I12" i="21"/>
  <c r="I11" i="21"/>
  <c r="I10" i="21"/>
  <c r="I9" i="21"/>
  <c r="I8" i="21"/>
  <c r="H21" i="21"/>
  <c r="H20" i="21"/>
  <c r="H19" i="21"/>
  <c r="H17" i="21"/>
  <c r="H12" i="21"/>
  <c r="H11" i="21"/>
  <c r="H10" i="21"/>
  <c r="H9" i="21"/>
  <c r="H8" i="21"/>
  <c r="F12" i="21"/>
  <c r="F11" i="21"/>
  <c r="F10" i="21"/>
  <c r="F9" i="21"/>
  <c r="F8" i="21"/>
  <c r="D12" i="21"/>
  <c r="D11" i="21"/>
  <c r="D10" i="21"/>
  <c r="D9" i="21"/>
  <c r="D8" i="21"/>
  <c r="D3" i="21"/>
  <c r="D2" i="21"/>
  <c r="B27" i="21"/>
  <c r="B26" i="21"/>
  <c r="B12" i="21"/>
  <c r="B11" i="21"/>
  <c r="B10" i="21"/>
  <c r="B9" i="21"/>
  <c r="B8" i="21"/>
  <c r="A21" i="21"/>
  <c r="A20" i="21"/>
  <c r="A19" i="21"/>
  <c r="A18" i="21"/>
  <c r="A17" i="21"/>
  <c r="J21" i="19"/>
  <c r="J20" i="19"/>
  <c r="J19" i="19"/>
  <c r="J17" i="19"/>
  <c r="J12" i="19"/>
  <c r="J11" i="19"/>
  <c r="J10" i="19"/>
  <c r="J9" i="19"/>
  <c r="J8" i="19"/>
  <c r="I21" i="19"/>
  <c r="I20" i="19"/>
  <c r="I19" i="19"/>
  <c r="I17" i="19"/>
  <c r="I12" i="19"/>
  <c r="I11" i="19"/>
  <c r="I10" i="19"/>
  <c r="I9" i="19"/>
  <c r="I8" i="19"/>
  <c r="H21" i="19"/>
  <c r="H20" i="19"/>
  <c r="H19" i="19"/>
  <c r="H17" i="19"/>
  <c r="H12" i="19"/>
  <c r="H11" i="19"/>
  <c r="H10" i="19"/>
  <c r="H9" i="19"/>
  <c r="H8" i="19"/>
  <c r="F12" i="19"/>
  <c r="F11" i="19"/>
  <c r="F10" i="19"/>
  <c r="F9" i="19"/>
  <c r="F8" i="19"/>
  <c r="D12" i="19"/>
  <c r="D11" i="19"/>
  <c r="D10" i="19"/>
  <c r="D9" i="19"/>
  <c r="D8" i="19"/>
  <c r="D3" i="19"/>
  <c r="D2" i="19"/>
  <c r="B27" i="19"/>
  <c r="B26" i="19"/>
  <c r="B12" i="19"/>
  <c r="B11" i="19"/>
  <c r="B10" i="19"/>
  <c r="B9" i="19"/>
  <c r="B8" i="19"/>
  <c r="A21" i="19"/>
  <c r="A20" i="19"/>
  <c r="A19" i="19"/>
  <c r="A18" i="19"/>
  <c r="A17" i="19"/>
  <c r="L30" i="22"/>
  <c r="L30" i="19" s="1"/>
  <c r="L30" i="21" s="1"/>
  <c r="L30" i="23" s="1"/>
  <c r="J21" i="22"/>
  <c r="J20" i="22"/>
  <c r="J19" i="22"/>
  <c r="J17" i="22"/>
  <c r="J12" i="22"/>
  <c r="J11" i="22"/>
  <c r="J10" i="22"/>
  <c r="J9" i="22"/>
  <c r="J8" i="22"/>
  <c r="I21" i="22"/>
  <c r="I20" i="22"/>
  <c r="I19" i="22"/>
  <c r="I17" i="22"/>
  <c r="I12" i="22"/>
  <c r="I11" i="22"/>
  <c r="I10" i="22"/>
  <c r="I9" i="22"/>
  <c r="I8" i="22"/>
  <c r="H21" i="22"/>
  <c r="H20" i="22"/>
  <c r="H19" i="22"/>
  <c r="H17" i="22"/>
  <c r="H12" i="22"/>
  <c r="H11" i="22"/>
  <c r="H10" i="22"/>
  <c r="H9" i="22"/>
  <c r="H8" i="22"/>
  <c r="F12" i="22"/>
  <c r="F11" i="22"/>
  <c r="F10" i="22"/>
  <c r="F9" i="22"/>
  <c r="F8" i="22"/>
  <c r="D12" i="22"/>
  <c r="D11" i="22"/>
  <c r="D10" i="22"/>
  <c r="D9" i="22"/>
  <c r="D8" i="22"/>
  <c r="D3" i="22"/>
  <c r="D2" i="22"/>
  <c r="B27" i="22"/>
  <c r="B26" i="22"/>
  <c r="B12" i="22"/>
  <c r="B11" i="22"/>
  <c r="B10" i="22"/>
  <c r="B9" i="22"/>
  <c r="B8" i="22"/>
  <c r="A21" i="22"/>
  <c r="A20" i="22"/>
  <c r="A19" i="22"/>
  <c r="A18" i="22"/>
  <c r="A17" i="22"/>
  <c r="L49" i="22"/>
  <c r="L49" i="19" s="1"/>
  <c r="L49" i="21" s="1"/>
  <c r="L47" i="22"/>
  <c r="L47" i="19" s="1"/>
  <c r="L47" i="21" s="1"/>
  <c r="L47" i="23" s="1"/>
  <c r="L46" i="22"/>
  <c r="L46" i="19" s="1"/>
  <c r="L46" i="21" s="1"/>
  <c r="L46" i="23" s="1"/>
  <c r="L44" i="22"/>
  <c r="L44" i="19" s="1"/>
  <c r="L44" i="21" s="1"/>
  <c r="L44" i="23" s="1"/>
  <c r="L43" i="22"/>
  <c r="L43" i="19" s="1"/>
  <c r="L43" i="21" s="1"/>
  <c r="L43" i="23" s="1"/>
  <c r="L42" i="22"/>
  <c r="L42" i="19" s="1"/>
  <c r="L42" i="21" s="1"/>
  <c r="L42" i="23" s="1"/>
  <c r="L41" i="22"/>
  <c r="L41" i="19" s="1"/>
  <c r="L41" i="21" s="1"/>
  <c r="L41" i="23" s="1"/>
  <c r="L38" i="22"/>
  <c r="L38" i="19" s="1"/>
  <c r="L38" i="21" s="1"/>
  <c r="L38" i="23" s="1"/>
  <c r="L37" i="19"/>
  <c r="L37" i="21" s="1"/>
  <c r="L37" i="23" s="1"/>
  <c r="L36" i="22"/>
  <c r="L36" i="19" s="1"/>
  <c r="L36" i="21" s="1"/>
  <c r="L36" i="23" s="1"/>
  <c r="L35" i="22"/>
  <c r="L35" i="19" s="1"/>
  <c r="L35" i="21" s="1"/>
  <c r="L35" i="23" s="1"/>
  <c r="L34" i="22"/>
  <c r="L34" i="19" s="1"/>
  <c r="L34" i="21" s="1"/>
  <c r="L34" i="23" s="1"/>
  <c r="L31" i="22"/>
  <c r="L31" i="19" s="1"/>
  <c r="L31" i="21" s="1"/>
  <c r="F55" i="23"/>
  <c r="F55" i="21"/>
  <c r="F55" i="19"/>
  <c r="F55" i="22"/>
  <c r="P18" i="22"/>
  <c r="Q18" i="22" s="1"/>
  <c r="P19" i="22"/>
  <c r="J18" i="22" s="1"/>
  <c r="P17" i="22"/>
  <c r="H18" i="22" s="1"/>
  <c r="F55" i="8"/>
  <c r="J18" i="8"/>
  <c r="I18" i="8"/>
  <c r="H18" i="8"/>
  <c r="Q19" i="8"/>
  <c r="Q18" i="8"/>
  <c r="Q17" i="8"/>
  <c r="P17" i="19" l="1"/>
  <c r="H18" i="19" s="1"/>
  <c r="P19" i="19"/>
  <c r="Q19" i="19" s="1"/>
  <c r="P18" i="19"/>
  <c r="Q18" i="19" s="1"/>
  <c r="Q19" i="22"/>
  <c r="I18" i="22"/>
  <c r="Q17" i="22"/>
  <c r="Q20" i="8"/>
  <c r="L18" i="8" s="1"/>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P17" i="21" l="1"/>
  <c r="P17" i="23" s="1"/>
  <c r="Q17" i="19"/>
  <c r="Q20" i="19" s="1"/>
  <c r="L18" i="19" s="1"/>
  <c r="I18" i="19"/>
  <c r="P18" i="21"/>
  <c r="J18" i="19"/>
  <c r="P19" i="21"/>
  <c r="Q20" i="22"/>
  <c r="L18" i="22" s="1"/>
  <c r="A45" i="24"/>
  <c r="A46" i="24" s="1"/>
  <c r="Q17" i="21" l="1"/>
  <c r="J18" i="21"/>
  <c r="P19" i="23"/>
  <c r="Q19" i="21"/>
  <c r="H18" i="21"/>
  <c r="Q18" i="21"/>
  <c r="P18" i="23"/>
  <c r="I18" i="21"/>
  <c r="H18" i="23"/>
  <c r="Q17" i="23"/>
  <c r="A47" i="24"/>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L45" i="22"/>
  <c r="I18" i="23" l="1"/>
  <c r="Q18" i="23"/>
  <c r="J18" i="23"/>
  <c r="Q19" i="23"/>
  <c r="Q20" i="23"/>
  <c r="L18" i="23" s="1"/>
  <c r="Q20" i="21"/>
  <c r="L18" i="21" s="1"/>
  <c r="L21" i="8"/>
  <c r="L17" i="8" l="1"/>
  <c r="L20" i="8"/>
  <c r="L18" i="2" l="1"/>
  <c r="C3" i="2" l="1"/>
  <c r="L23" i="2"/>
  <c r="L21" i="2"/>
  <c r="L20" i="2"/>
  <c r="L17" i="2"/>
  <c r="L16" i="2"/>
  <c r="L15" i="2"/>
  <c r="L45" i="23"/>
  <c r="L45" i="21"/>
  <c r="L45" i="19"/>
  <c r="L45" i="8"/>
  <c r="R9" i="22"/>
  <c r="R9" i="19" s="1"/>
  <c r="R9" i="21" s="1"/>
  <c r="R9" i="23" s="1"/>
  <c r="R10" i="22"/>
  <c r="R10" i="19" s="1"/>
  <c r="R10" i="21" s="1"/>
  <c r="R10" i="23" s="1"/>
  <c r="R11" i="22"/>
  <c r="R11" i="19" s="1"/>
  <c r="R11" i="21" s="1"/>
  <c r="R11" i="23" s="1"/>
  <c r="R12" i="22"/>
  <c r="R13" i="22"/>
  <c r="R13" i="19" s="1"/>
  <c r="R13" i="21" s="1"/>
  <c r="R13" i="23" s="1"/>
  <c r="R8" i="22"/>
  <c r="K8" i="22" l="1"/>
  <c r="K18" i="22"/>
  <c r="R12" i="19"/>
  <c r="G9" i="22"/>
  <c r="G8" i="22"/>
  <c r="G10" i="22"/>
  <c r="G11" i="22"/>
  <c r="G12" i="22"/>
  <c r="K20" i="22"/>
  <c r="K19" i="22"/>
  <c r="K9" i="22"/>
  <c r="K10" i="22"/>
  <c r="K21" i="22"/>
  <c r="K11" i="22"/>
  <c r="K17" i="22"/>
  <c r="K12" i="22"/>
  <c r="L19" i="2"/>
  <c r="R8" i="19"/>
  <c r="R8" i="21" s="1"/>
  <c r="R8" i="23" s="1"/>
  <c r="K8" i="19" l="1"/>
  <c r="K8" i="21" s="1"/>
  <c r="K8" i="23" s="1"/>
  <c r="K17" i="19"/>
  <c r="K17" i="21" s="1"/>
  <c r="K17" i="23" s="1"/>
  <c r="R12" i="21"/>
  <c r="G8" i="19"/>
  <c r="G8" i="21" s="1"/>
  <c r="G8" i="23" s="1"/>
  <c r="G11" i="19"/>
  <c r="G11" i="21" s="1"/>
  <c r="G11" i="23" s="1"/>
  <c r="G12" i="19"/>
  <c r="G12" i="21" s="1"/>
  <c r="G12" i="23" s="1"/>
  <c r="G10" i="19"/>
  <c r="G10" i="21" s="1"/>
  <c r="G10" i="23" s="1"/>
  <c r="G9" i="19"/>
  <c r="G9" i="21" s="1"/>
  <c r="G9" i="23" s="1"/>
  <c r="K20" i="19"/>
  <c r="K20" i="21" s="1"/>
  <c r="K20" i="23" s="1"/>
  <c r="L20" i="23" s="1"/>
  <c r="K11" i="19"/>
  <c r="K11" i="21" s="1"/>
  <c r="K11" i="23" s="1"/>
  <c r="K9" i="19"/>
  <c r="K9" i="21" s="1"/>
  <c r="K9" i="23" s="1"/>
  <c r="K12" i="19"/>
  <c r="K12" i="21" s="1"/>
  <c r="K12" i="23" s="1"/>
  <c r="K21" i="19"/>
  <c r="K21" i="21" s="1"/>
  <c r="K21" i="23" s="1"/>
  <c r="K19" i="19"/>
  <c r="M19" i="22"/>
  <c r="K18" i="19"/>
  <c r="K18" i="21" s="1"/>
  <c r="K18" i="23" s="1"/>
  <c r="K10" i="19"/>
  <c r="K10" i="21" s="1"/>
  <c r="K10" i="23" s="1"/>
  <c r="L21" i="22"/>
  <c r="R31" i="23"/>
  <c r="R12" i="23" l="1"/>
  <c r="K19" i="21"/>
  <c r="M19" i="19"/>
  <c r="L21" i="19"/>
  <c r="L48" i="19"/>
  <c r="P48" i="23"/>
  <c r="P48" i="21"/>
  <c r="P48" i="19"/>
  <c r="P48" i="22"/>
  <c r="R45" i="8"/>
  <c r="R46" i="8"/>
  <c r="R47" i="8"/>
  <c r="R44" i="8"/>
  <c r="P48" i="8"/>
  <c r="K19" i="23" l="1"/>
  <c r="M19" i="23" s="1"/>
  <c r="M19" i="21"/>
  <c r="L21" i="23"/>
  <c r="L21" i="21"/>
  <c r="L48" i="23"/>
  <c r="L48" i="21"/>
  <c r="R47" i="22"/>
  <c r="R47" i="19" s="1"/>
  <c r="R47" i="21" s="1"/>
  <c r="R47" i="23" s="1"/>
  <c r="R46" i="22"/>
  <c r="R46" i="19" s="1"/>
  <c r="R45" i="22"/>
  <c r="R45" i="19" s="1"/>
  <c r="R45" i="21" s="1"/>
  <c r="R44" i="22"/>
  <c r="R44" i="19" s="1"/>
  <c r="R48" i="8"/>
  <c r="R46" i="21" l="1"/>
  <c r="R46" i="23" s="1"/>
  <c r="R45" i="23"/>
  <c r="R48" i="19"/>
  <c r="R44" i="21"/>
  <c r="R48" i="22"/>
  <c r="L39" i="23"/>
  <c r="L32" i="23"/>
  <c r="L28" i="23"/>
  <c r="M21" i="23"/>
  <c r="M20" i="23"/>
  <c r="M18" i="23"/>
  <c r="L12" i="23"/>
  <c r="M12" i="23" s="1"/>
  <c r="L11" i="23"/>
  <c r="M11" i="23" s="1"/>
  <c r="L10" i="23"/>
  <c r="M10" i="23" s="1"/>
  <c r="L9" i="23"/>
  <c r="M9" i="23" s="1"/>
  <c r="L8" i="23"/>
  <c r="M8" i="23" s="1"/>
  <c r="L48" i="22"/>
  <c r="L39" i="22"/>
  <c r="L32" i="22"/>
  <c r="L28" i="22"/>
  <c r="M21" i="22"/>
  <c r="L20" i="22"/>
  <c r="M20" i="22" s="1"/>
  <c r="M18" i="22"/>
  <c r="L12" i="22"/>
  <c r="M12" i="22" s="1"/>
  <c r="L11" i="22"/>
  <c r="M11" i="22" s="1"/>
  <c r="L10" i="22"/>
  <c r="M10" i="22" s="1"/>
  <c r="L9" i="22"/>
  <c r="M9" i="22" s="1"/>
  <c r="L39" i="21"/>
  <c r="L32" i="21"/>
  <c r="L28" i="21"/>
  <c r="M21" i="21"/>
  <c r="L20" i="21"/>
  <c r="M20" i="21" s="1"/>
  <c r="M18" i="21"/>
  <c r="L12" i="21"/>
  <c r="M12" i="21" s="1"/>
  <c r="L11" i="21"/>
  <c r="M11" i="21" s="1"/>
  <c r="L10" i="21"/>
  <c r="M10" i="21" s="1"/>
  <c r="L9" i="21"/>
  <c r="M9" i="21" s="1"/>
  <c r="L8" i="21"/>
  <c r="M8" i="21" s="1"/>
  <c r="L39" i="19"/>
  <c r="L32" i="19"/>
  <c r="L28" i="19"/>
  <c r="M21" i="19"/>
  <c r="L20" i="19"/>
  <c r="M20" i="19" s="1"/>
  <c r="M18" i="19"/>
  <c r="L12" i="19"/>
  <c r="M12" i="19" s="1"/>
  <c r="L11" i="19"/>
  <c r="M11" i="19" s="1"/>
  <c r="L10" i="19"/>
  <c r="M10" i="19" s="1"/>
  <c r="L9" i="19"/>
  <c r="M9" i="19" s="1"/>
  <c r="L8" i="19"/>
  <c r="M8" i="19" s="1"/>
  <c r="R44" i="23" l="1"/>
  <c r="R48" i="23" s="1"/>
  <c r="R48" i="21"/>
  <c r="L50" i="23"/>
  <c r="L50" i="21"/>
  <c r="L50" i="19"/>
  <c r="L50" i="22"/>
  <c r="M13" i="23"/>
  <c r="M13" i="21"/>
  <c r="M13" i="19"/>
  <c r="M21" i="8" l="1"/>
  <c r="M20" i="8"/>
  <c r="L48" i="8"/>
  <c r="L22" i="2" s="1"/>
  <c r="M19" i="8"/>
  <c r="M18" i="8"/>
  <c r="L12" i="8"/>
  <c r="M12" i="8" s="1"/>
  <c r="L11" i="8"/>
  <c r="M11" i="8" s="1"/>
  <c r="L10" i="8"/>
  <c r="M10" i="8" s="1"/>
  <c r="L9" i="8"/>
  <c r="M9" i="8" s="1"/>
  <c r="L8" i="8"/>
  <c r="M8" i="8" s="1"/>
  <c r="D5" i="2"/>
  <c r="C4" i="2"/>
  <c r="L39" i="8"/>
  <c r="L13" i="2" s="1"/>
  <c r="L32" i="8"/>
  <c r="L12" i="2" s="1"/>
  <c r="L28" i="8"/>
  <c r="L11" i="2" s="1"/>
  <c r="L50" i="8" l="1"/>
  <c r="L24" i="2" s="1"/>
  <c r="M13" i="8"/>
  <c r="M17" i="8" l="1"/>
  <c r="M22" i="8" s="1"/>
  <c r="L17" i="22"/>
  <c r="M17" i="22" s="1"/>
  <c r="L24" i="8" l="1"/>
  <c r="L17" i="19" l="1"/>
  <c r="M17" i="19" s="1"/>
  <c r="M22" i="19" s="1"/>
  <c r="L24" i="19" s="1"/>
  <c r="L51" i="19" s="1"/>
  <c r="I55" i="19" s="1"/>
  <c r="L17" i="21"/>
  <c r="M17" i="21" s="1"/>
  <c r="M22" i="21" s="1"/>
  <c r="L24" i="21" s="1"/>
  <c r="L51" i="21" s="1"/>
  <c r="I55" i="21" s="1"/>
  <c r="L51" i="8"/>
  <c r="I55" i="8" s="1"/>
  <c r="L55" i="8" l="1"/>
  <c r="L57" i="8" s="1"/>
  <c r="L55" i="19"/>
  <c r="L57" i="19" s="1"/>
  <c r="L17" i="23"/>
  <c r="M17" i="23" s="1"/>
  <c r="M22" i="23" s="1"/>
  <c r="L24" i="23" s="1"/>
  <c r="L51" i="23" s="1"/>
  <c r="I55" i="23" s="1"/>
  <c r="L55" i="23" l="1"/>
  <c r="L57" i="23" s="1"/>
  <c r="M22" i="22"/>
  <c r="L9" i="2" s="1"/>
  <c r="L8" i="22"/>
  <c r="M8" i="22" s="1"/>
  <c r="M13" i="22" s="1"/>
  <c r="L8" i="2" s="1"/>
  <c r="L24" i="22" l="1"/>
  <c r="L10" i="2" l="1"/>
  <c r="L51" i="22"/>
  <c r="I55" i="22" s="1"/>
  <c r="L55" i="22" l="1"/>
  <c r="L25" i="2"/>
  <c r="L57" i="22" l="1"/>
  <c r="L55" i="21" l="1"/>
  <c r="L57" i="21" s="1"/>
  <c r="L27" i="2" s="1"/>
  <c r="L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Lacy Inmon</author>
    <author xml:space="preserve"> Lacy Inmon</author>
    <author xml:space="preserve"> </author>
  </authors>
  <commentList>
    <comment ref="O2" authorId="0" shapeId="0" xr:uid="{00000000-0006-0000-0000-000001000000}">
      <text>
        <r>
          <rPr>
            <b/>
            <sz val="9"/>
            <color indexed="81"/>
            <rFont val="Tahoma"/>
            <family val="2"/>
          </rPr>
          <t>Enter start date in cell O2</t>
        </r>
      </text>
    </comment>
    <comment ref="O12" authorId="1" shapeId="0" xr:uid="{00000000-0006-0000-0000-000002000000}">
      <text>
        <r>
          <rPr>
            <b/>
            <sz val="9"/>
            <color indexed="81"/>
            <rFont val="Tahoma"/>
            <family val="2"/>
          </rPr>
          <t>Select the appropriate rate from the drop down box in R13.</t>
        </r>
      </text>
    </comment>
    <comment ref="R12" authorId="1" shapeId="0" xr:uid="{00000000-0006-0000-0000-000003000000}">
      <text>
        <r>
          <rPr>
            <b/>
            <sz val="9"/>
            <color indexed="81"/>
            <rFont val="Tahoma"/>
            <family val="2"/>
          </rPr>
          <t>If F&amp;A is sponsor limited, select "Other" and enter limited rate in R14.</t>
        </r>
      </text>
    </comment>
    <comment ref="B21" authorId="2" shapeId="0" xr:uid="{00000000-0006-0000-0000-000004000000}">
      <text>
        <r>
          <rPr>
            <b/>
            <sz val="9"/>
            <color indexed="81"/>
            <rFont val="Tahoma"/>
            <family val="2"/>
          </rPr>
          <t>This category includes regular, full-time employees. If contingent or transient worker status, manually calculate fringe benefits.</t>
        </r>
      </text>
    </comment>
    <comment ref="B33" authorId="1" shapeId="0" xr:uid="{00000000-0006-0000-0000-000005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text>
    </comment>
    <comment ref="L45" authorId="1" shapeId="0" xr:uid="{00000000-0006-0000-0000-000006000000}">
      <text>
        <r>
          <rPr>
            <b/>
            <sz val="9"/>
            <color indexed="81"/>
            <rFont val="Tahoma"/>
            <family val="2"/>
          </rPr>
          <t>Insert all Subcontract funds into Column P.</t>
        </r>
        <r>
          <rPr>
            <sz val="9"/>
            <color indexed="81"/>
            <rFont val="Tahoma"/>
            <family val="2"/>
          </rPr>
          <t xml:space="preserve">
</t>
        </r>
      </text>
    </comment>
    <comment ref="B55" authorId="1" shapeId="0" xr:uid="{A943FE2B-9E07-4CA6-B2E6-42E403911CAE}">
      <text>
        <r>
          <rPr>
            <b/>
            <sz val="9"/>
            <color indexed="81"/>
            <rFont val="Tahoma"/>
            <family val="2"/>
          </rPr>
          <t>Choose the correct IDC Type from the drop down menu. If "Other," hand calculate the Indirect Cost Base and enter into cell I55.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100-000001000000}">
      <text>
        <r>
          <rPr>
            <b/>
            <sz val="9"/>
            <color indexed="81"/>
            <rFont val="Tahoma"/>
            <family val="2"/>
          </rPr>
          <t>Select the appropriate rate from the drop down box in R13.</t>
        </r>
      </text>
    </comment>
    <comment ref="R12" authorId="0" shapeId="0" xr:uid="{00000000-0006-0000-0100-000002000000}">
      <text>
        <r>
          <rPr>
            <b/>
            <sz val="9"/>
            <color indexed="81"/>
            <rFont val="Tahoma"/>
            <family val="2"/>
          </rPr>
          <t>If F&amp;A is sponsor limited, select "Other" and enter limited rate in R14.</t>
        </r>
      </text>
    </comment>
    <comment ref="B33" authorId="0" shapeId="0" xr:uid="{00000000-0006-0000-01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100-000004000000}">
      <text>
        <r>
          <rPr>
            <b/>
            <sz val="9"/>
            <color indexed="81"/>
            <rFont val="Tahoma"/>
            <family val="2"/>
          </rPr>
          <t>Insert all Subcontract funds into Column P.</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200-000001000000}">
      <text>
        <r>
          <rPr>
            <b/>
            <sz val="9"/>
            <color indexed="81"/>
            <rFont val="Tahoma"/>
            <family val="2"/>
          </rPr>
          <t>Select the appropriate rate from the drop down box in R13.</t>
        </r>
      </text>
    </comment>
    <comment ref="R12" authorId="0" shapeId="0" xr:uid="{00000000-0006-0000-0200-000002000000}">
      <text>
        <r>
          <rPr>
            <b/>
            <sz val="9"/>
            <color indexed="81"/>
            <rFont val="Tahoma"/>
            <family val="2"/>
          </rPr>
          <t>If F&amp;A is sponsor limited, select "Other" and enter limited rate in R14.</t>
        </r>
      </text>
    </comment>
    <comment ref="B33" authorId="0" shapeId="0" xr:uid="{00000000-0006-0000-02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200-000004000000}">
      <text>
        <r>
          <rPr>
            <b/>
            <sz val="9"/>
            <color indexed="81"/>
            <rFont val="Tahoma"/>
            <family val="2"/>
          </rPr>
          <t>Insert all Subcontract funds into Column P.</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300-000001000000}">
      <text>
        <r>
          <rPr>
            <b/>
            <sz val="9"/>
            <color indexed="81"/>
            <rFont val="Tahoma"/>
            <family val="2"/>
          </rPr>
          <t>Select the appropriate rate from the drop down box in R13.</t>
        </r>
      </text>
    </comment>
    <comment ref="R12" authorId="0" shapeId="0" xr:uid="{00000000-0006-0000-0300-000002000000}">
      <text>
        <r>
          <rPr>
            <b/>
            <sz val="9"/>
            <color indexed="81"/>
            <rFont val="Tahoma"/>
            <family val="2"/>
          </rPr>
          <t>If F&amp;A is sponsor limited, select "Other" and enter limited rate in R14.</t>
        </r>
      </text>
    </comment>
    <comment ref="B33" authorId="0" shapeId="0" xr:uid="{00000000-0006-0000-03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300-000004000000}">
      <text>
        <r>
          <rPr>
            <b/>
            <sz val="9"/>
            <color indexed="81"/>
            <rFont val="Tahoma"/>
            <family val="2"/>
          </rPr>
          <t>Insert all Subcontract funds into Column P.</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400-000001000000}">
      <text>
        <r>
          <rPr>
            <b/>
            <sz val="9"/>
            <color indexed="81"/>
            <rFont val="Tahoma"/>
            <family val="2"/>
          </rPr>
          <t>Select the appropriate rate from the drop down box in R13.</t>
        </r>
      </text>
    </comment>
    <comment ref="R12" authorId="0" shapeId="0" xr:uid="{00000000-0006-0000-0400-000002000000}">
      <text>
        <r>
          <rPr>
            <b/>
            <sz val="9"/>
            <color indexed="81"/>
            <rFont val="Tahoma"/>
            <family val="2"/>
          </rPr>
          <t>If F&amp;A is sponsor limited, select "Other" and enter limited rate in R14.</t>
        </r>
      </text>
    </comment>
    <comment ref="B33" authorId="0" shapeId="0" xr:uid="{00000000-0006-0000-04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400-000004000000}">
      <text>
        <r>
          <rPr>
            <b/>
            <sz val="9"/>
            <color indexed="81"/>
            <rFont val="Tahoma"/>
            <family val="2"/>
          </rPr>
          <t>Insert all Subcontract funds into Column P.</t>
        </r>
        <r>
          <rPr>
            <sz val="9"/>
            <color indexed="81"/>
            <rFont val="Tahoma"/>
            <family val="2"/>
          </rPr>
          <t xml:space="preserve">
</t>
        </r>
      </text>
    </comment>
  </commentList>
</comments>
</file>

<file path=xl/sharedStrings.xml><?xml version="1.0" encoding="utf-8"?>
<sst xmlns="http://schemas.openxmlformats.org/spreadsheetml/2006/main" count="543" uniqueCount="142">
  <si>
    <t>Budget Year: 1</t>
  </si>
  <si>
    <t>A. Senior/Key Person</t>
  </si>
  <si>
    <t>First Name</t>
  </si>
  <si>
    <t>Last Name</t>
  </si>
  <si>
    <t>Project Role</t>
  </si>
  <si>
    <t>Base Salary ($)</t>
  </si>
  <si>
    <t>Requested Salary ($)</t>
  </si>
  <si>
    <t>Fringe Benefits ($)</t>
  </si>
  <si>
    <t>Funds Requested ($)</t>
  </si>
  <si>
    <t>B. Other Personnel</t>
  </si>
  <si>
    <t>Equipment</t>
  </si>
  <si>
    <t>Total Equipment Cost</t>
  </si>
  <si>
    <t>Travel</t>
  </si>
  <si>
    <t>Total Travel Cost</t>
  </si>
  <si>
    <t>Participant/Trainee Support Costs</t>
  </si>
  <si>
    <t>Total Participant/Trainee Support Costs</t>
  </si>
  <si>
    <t>Total Other Direct Costs</t>
  </si>
  <si>
    <t>Other Direct Costs</t>
  </si>
  <si>
    <t>Materials and Supplies</t>
  </si>
  <si>
    <t>Publication Costs</t>
  </si>
  <si>
    <t>ADP/Computer Services</t>
  </si>
  <si>
    <t>Subawards/Consortium/Contractual Costs</t>
  </si>
  <si>
    <t>Equipment or Facility Rental/User Fees</t>
  </si>
  <si>
    <t>Indirect Cost Type</t>
  </si>
  <si>
    <t>Indirect Cost Base ($)</t>
  </si>
  <si>
    <t>Indirect Cost Rate (%)</t>
  </si>
  <si>
    <t>Total Indirect Costs</t>
  </si>
  <si>
    <t>Insert Subcontract</t>
  </si>
  <si>
    <t>Information:</t>
  </si>
  <si>
    <t>(automatic)</t>
  </si>
  <si>
    <t>Subcontract 1:</t>
  </si>
  <si>
    <t>Subcontract 2:</t>
  </si>
  <si>
    <t>Subcontract 3:</t>
  </si>
  <si>
    <t>Subcontract 4:</t>
  </si>
  <si>
    <t>Graduate Students</t>
  </si>
  <si>
    <t>Undergraduate Students</t>
  </si>
  <si>
    <t>Secretarial/Clerical</t>
  </si>
  <si>
    <t>Total Salary, Wage and Fringe Benefits (A+B)</t>
  </si>
  <si>
    <t>Total</t>
  </si>
  <si>
    <t>Total Direct Costs</t>
  </si>
  <si>
    <t>Total Requested Funds</t>
  </si>
  <si>
    <t>Cumulative Proposal Budget</t>
  </si>
  <si>
    <t>A.</t>
  </si>
  <si>
    <t>Senior/Key Person Salary, Wage, and Fringe Benefits</t>
  </si>
  <si>
    <t>B.</t>
  </si>
  <si>
    <t>Other Personnel Salary, Wage, and Fringe Benefits</t>
  </si>
  <si>
    <t>Total Salary, Wage, and Fringe Benefits</t>
  </si>
  <si>
    <t>C.</t>
  </si>
  <si>
    <t>Other</t>
  </si>
  <si>
    <t>Consultant Services</t>
  </si>
  <si>
    <t>Organization:</t>
  </si>
  <si>
    <t>INSTRUCTIONS:</t>
  </si>
  <si>
    <t>Personnel Inflationary Rate</t>
  </si>
  <si>
    <t>Faculty/Staff Fringe Rate</t>
  </si>
  <si>
    <t>Tuition Remission Rate</t>
  </si>
  <si>
    <t>F&amp;A Rate</t>
  </si>
  <si>
    <t>Domestic Travel Costs</t>
  </si>
  <si>
    <t>Foreign Travel Costs</t>
  </si>
  <si>
    <t>Tuition/Fees/Health Insurance</t>
  </si>
  <si>
    <t>Stipends</t>
  </si>
  <si>
    <t>Subsistence</t>
  </si>
  <si>
    <t>Alterations and Renovations</t>
  </si>
  <si>
    <t>Tuition Remission</t>
  </si>
  <si>
    <t xml:space="preserve">C. </t>
  </si>
  <si>
    <t>D.</t>
  </si>
  <si>
    <t>E.</t>
  </si>
  <si>
    <t>F.</t>
  </si>
  <si>
    <t>Alterations and Renovation</t>
  </si>
  <si>
    <t>Project Title:</t>
  </si>
  <si>
    <t>Lead Investigator:</t>
  </si>
  <si>
    <t>Cal Mon</t>
  </si>
  <si>
    <t>Acad Mon</t>
  </si>
  <si>
    <t>Sum Mon</t>
  </si>
  <si>
    <t>Changes to the above rates should be made in Year 1 only. Subsequent years will autofill.</t>
  </si>
  <si>
    <t>SF424 R&amp;R Budget Worksheet</t>
  </si>
  <si>
    <t xml:space="preserve"> </t>
  </si>
  <si>
    <t>Louisiana State University and Agricultural and Mechanical College</t>
  </si>
  <si>
    <t>Postdoctoral Associates</t>
  </si>
  <si>
    <t>Start Date</t>
  </si>
  <si>
    <t>Contingent/Transient Rate</t>
  </si>
  <si>
    <t>No.</t>
  </si>
  <si>
    <t>Modified Total Direct Costs (MTDC)</t>
  </si>
  <si>
    <t>Total Direct Costs (TDC)</t>
  </si>
  <si>
    <t>Salaries &amp; Wages (S&amp;W)</t>
  </si>
  <si>
    <t>Salaries, Wages, and Fringe Benefits (SW&amp;F)</t>
  </si>
  <si>
    <t>Cumulative</t>
  </si>
  <si>
    <t>No. Project Years</t>
  </si>
  <si>
    <t>G.</t>
  </si>
  <si>
    <t>H</t>
  </si>
  <si>
    <t>I</t>
  </si>
  <si>
    <t>Date</t>
  </si>
  <si>
    <t>1.</t>
  </si>
  <si>
    <t>2.</t>
  </si>
  <si>
    <t>3.</t>
  </si>
  <si>
    <t>4.</t>
  </si>
  <si>
    <t>5.</t>
  </si>
  <si>
    <t>6.</t>
  </si>
  <si>
    <t>7.</t>
  </si>
  <si>
    <t>8.</t>
  </si>
  <si>
    <t>9.</t>
  </si>
  <si>
    <t>Year One</t>
  </si>
  <si>
    <t>Year Five</t>
  </si>
  <si>
    <t>Year Four</t>
  </si>
  <si>
    <t>Year Two</t>
  </si>
  <si>
    <t>Year Three</t>
  </si>
  <si>
    <t>Budget Year: 2</t>
  </si>
  <si>
    <t>Budget Year: 3</t>
  </si>
  <si>
    <t>Budget Year: 4</t>
  </si>
  <si>
    <t>Budget Year: 5</t>
  </si>
  <si>
    <t>Enter subcontracts into the cells to the right of the budget template (column P).</t>
  </si>
  <si>
    <t>Regular Fringe</t>
  </si>
  <si>
    <t>GA Fringe</t>
  </si>
  <si>
    <t>Contingent Fringe</t>
  </si>
  <si>
    <t xml:space="preserve">Enter personnel and funding requests in Year 1. </t>
  </si>
  <si>
    <t xml:space="preserve">Years 2-5 will autofill based on the number of years inputted into cell O6. </t>
  </si>
  <si>
    <t>If there are changes to  funds requested among years, they will need to be manually entered for each year.</t>
  </si>
  <si>
    <t>Cells with 0 or are "greyed" out contain formulas. Take care not to overwrite them.</t>
  </si>
  <si>
    <t>Equipment (individual items exceeding $5,000)</t>
  </si>
  <si>
    <t>MTDC Base Amount</t>
  </si>
  <si>
    <t>Darya Courville</t>
  </si>
  <si>
    <t>Executive Director, Office of Sponsored Programs</t>
  </si>
  <si>
    <t>Calendar</t>
  </si>
  <si>
    <t xml:space="preserve">Academic </t>
  </si>
  <si>
    <t>Summer</t>
  </si>
  <si>
    <t>Type of Graduate Assistant</t>
  </si>
  <si>
    <t>When adding Graduate Assistants, enter combined effort for each term in each year in the yellow effort box above</t>
  </si>
  <si>
    <t>Yearly Effort in Months (combined for all GAs)</t>
  </si>
  <si>
    <t>Research On-Campus</t>
  </si>
  <si>
    <t>Off-Campus</t>
  </si>
  <si>
    <t>Research State On-Campus</t>
  </si>
  <si>
    <t>Instruction On-Campus</t>
  </si>
  <si>
    <t>Instruction State On-Campus</t>
  </si>
  <si>
    <t>Public Service On-Campus</t>
  </si>
  <si>
    <t>Public Service State On-Campus</t>
  </si>
  <si>
    <t>Total Direct Costs (A-F)</t>
  </si>
  <si>
    <t>Indirect Costs</t>
  </si>
  <si>
    <t>H.</t>
  </si>
  <si>
    <t>Total Direct and Indirect Costs (A-H):</t>
  </si>
  <si>
    <t>I.</t>
  </si>
  <si>
    <t xml:space="preserve"> Total Direct and Indirect Costs (A-H):</t>
  </si>
  <si>
    <t xml:space="preserve">I. </t>
  </si>
  <si>
    <t xml:space="preserve">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</si>
</sst>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409]mmm\-yy;@"/>
    <numFmt numFmtId="165" formatCode="#,##0;[Red]#,##0"/>
    <numFmt numFmtId="166" formatCode="&quot;$&quot;#,##0;[Red]&quot;$&quot;#,##0"/>
    <numFmt numFmtId="167" formatCode="&quot;$&quot;#,##0"/>
    <numFmt numFmtId="168" formatCode="mmm\-yyyy"/>
    <numFmt numFmtId="169" formatCode="[$-409]mmmm\-yy;@"/>
  </numFmts>
  <fonts count="27" x14ac:knownFonts="1">
    <font>
      <sz val="11"/>
      <color theme="1"/>
      <name val="Calibri"/>
      <family val="2"/>
      <scheme val="minor"/>
    </font>
    <font>
      <b/>
      <sz val="9"/>
      <color indexed="81"/>
      <name val="Tahoma"/>
      <family val="2"/>
    </font>
    <font>
      <sz val="10"/>
      <color theme="1"/>
      <name val="Calibri"/>
      <family val="2"/>
      <scheme val="minor"/>
    </font>
    <font>
      <b/>
      <sz val="10"/>
      <color theme="1"/>
      <name val="Calibri"/>
      <family val="2"/>
      <scheme val="minor"/>
    </font>
    <font>
      <sz val="10"/>
      <color indexed="12"/>
      <name val="Calibri"/>
      <family val="2"/>
      <scheme val="minor"/>
    </font>
    <font>
      <i/>
      <sz val="10"/>
      <color theme="1"/>
      <name val="Calibri"/>
      <family val="2"/>
      <scheme val="minor"/>
    </font>
    <font>
      <b/>
      <sz val="12"/>
      <color theme="1"/>
      <name val="Calibri"/>
      <family val="2"/>
      <scheme val="minor"/>
    </font>
    <font>
      <sz val="10"/>
      <color rgb="FFFF0000"/>
      <name val="Arial"/>
      <family val="2"/>
    </font>
    <font>
      <sz val="10"/>
      <color theme="1"/>
      <name val="Arial"/>
      <family val="2"/>
    </font>
    <font>
      <sz val="10"/>
      <color rgb="FFFF0000"/>
      <name val="Calibri"/>
      <family val="2"/>
      <scheme val="minor"/>
    </font>
    <font>
      <b/>
      <sz val="10"/>
      <name val="Calibri"/>
      <family val="2"/>
      <scheme val="minor"/>
    </font>
    <font>
      <sz val="10"/>
      <name val="Calibri"/>
      <family val="2"/>
      <scheme val="minor"/>
    </font>
    <font>
      <sz val="12"/>
      <name val="Calibri"/>
      <family val="2"/>
      <scheme val="minor"/>
    </font>
    <font>
      <b/>
      <u/>
      <sz val="10"/>
      <name val="Calibri"/>
      <family val="2"/>
      <scheme val="minor"/>
    </font>
    <font>
      <b/>
      <sz val="12"/>
      <name val="Calibri"/>
      <family val="2"/>
      <scheme val="minor"/>
    </font>
    <font>
      <sz val="9"/>
      <color indexed="81"/>
      <name val="Tahoma"/>
      <family val="2"/>
    </font>
    <font>
      <b/>
      <sz val="16"/>
      <color theme="1"/>
      <name val="Calibri"/>
      <family val="2"/>
      <scheme val="minor"/>
    </font>
    <font>
      <b/>
      <sz val="13"/>
      <color theme="1"/>
      <name val="Calibri"/>
      <family val="2"/>
      <scheme val="minor"/>
    </font>
    <font>
      <sz val="13"/>
      <color theme="1"/>
      <name val="Calibri"/>
      <family val="2"/>
      <scheme val="minor"/>
    </font>
    <font>
      <b/>
      <u/>
      <sz val="13"/>
      <color theme="1"/>
      <name val="Calibri"/>
      <family val="2"/>
      <scheme val="minor"/>
    </font>
    <font>
      <b/>
      <u/>
      <sz val="16"/>
      <color theme="1"/>
      <name val="Calibri"/>
      <family val="2"/>
      <scheme val="minor"/>
    </font>
    <font>
      <b/>
      <u/>
      <sz val="14"/>
      <name val="Calibri"/>
      <family val="2"/>
      <scheme val="minor"/>
    </font>
    <font>
      <sz val="11"/>
      <name val="Calibri"/>
      <family val="2"/>
      <scheme val="minor"/>
    </font>
    <font>
      <sz val="10"/>
      <color theme="0"/>
      <name val="Calibri"/>
      <family val="2"/>
      <scheme val="minor"/>
    </font>
    <font>
      <b/>
      <sz val="11"/>
      <color theme="4" tint="-0.249977111117893"/>
      <name val="Calibri"/>
      <family val="2"/>
      <scheme val="minor"/>
    </font>
    <font>
      <b/>
      <sz val="8"/>
      <color theme="1"/>
      <name val="Calibri"/>
      <family val="2"/>
      <scheme val="minor"/>
    </font>
    <font>
      <b/>
      <sz val="6"/>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style="medium">
        <color indexed="64"/>
      </bottom>
      <diagonal/>
    </border>
  </borders>
  <cellStyleXfs count="1">
    <xf numFmtId="0" fontId="0" fillId="0" borderId="0"/>
  </cellStyleXfs>
  <cellXfs count="277">
    <xf numFmtId="0" fontId="0" fillId="0" borderId="0" xfId="0"/>
    <xf numFmtId="0" fontId="2" fillId="0" borderId="0" xfId="0" applyFont="1"/>
    <xf numFmtId="0" fontId="3" fillId="0" borderId="0" xfId="0" applyFont="1"/>
    <xf numFmtId="49" fontId="2" fillId="0" borderId="0" xfId="0" applyNumberFormat="1" applyFont="1"/>
    <xf numFmtId="0" fontId="5" fillId="0" borderId="0" xfId="0" applyFont="1"/>
    <xf numFmtId="3" fontId="2" fillId="0" borderId="0" xfId="0" applyNumberFormat="1" applyFont="1"/>
    <xf numFmtId="0" fontId="2" fillId="0" borderId="0" xfId="0" applyFont="1" applyAlignment="1">
      <alignment horizontal="right"/>
    </xf>
    <xf numFmtId="3" fontId="4" fillId="0" borderId="0" xfId="0" applyNumberFormat="1" applyFont="1" applyAlignment="1">
      <alignment horizontal="right"/>
    </xf>
    <xf numFmtId="0" fontId="2" fillId="0" borderId="2" xfId="0" applyFont="1" applyBorder="1"/>
    <xf numFmtId="0" fontId="0" fillId="0" borderId="2" xfId="0" applyBorder="1"/>
    <xf numFmtId="0" fontId="2" fillId="0" borderId="0" xfId="0" applyFont="1" applyAlignment="1">
      <alignment horizontal="center"/>
    </xf>
    <xf numFmtId="49" fontId="2" fillId="0" borderId="0" xfId="0" applyNumberFormat="1" applyFont="1" applyAlignment="1">
      <alignment vertical="top" wrapText="1"/>
    </xf>
    <xf numFmtId="49" fontId="8" fillId="0" borderId="0" xfId="0" applyNumberFormat="1" applyFont="1" applyAlignment="1">
      <alignment vertical="top" wrapText="1"/>
    </xf>
    <xf numFmtId="0" fontId="8" fillId="0" borderId="0" xfId="0" applyFont="1"/>
    <xf numFmtId="0" fontId="9" fillId="0" borderId="0" xfId="0" applyFont="1"/>
    <xf numFmtId="49" fontId="9" fillId="0" borderId="0" xfId="0" applyNumberFormat="1" applyFont="1" applyAlignment="1">
      <alignment vertical="top" wrapText="1"/>
    </xf>
    <xf numFmtId="17" fontId="2" fillId="0" borderId="0" xfId="0" applyNumberFormat="1" applyFont="1"/>
    <xf numFmtId="0" fontId="11" fillId="0" borderId="0" xfId="0" applyFont="1"/>
    <xf numFmtId="0" fontId="2" fillId="0" borderId="1" xfId="0" applyFont="1" applyBorder="1" applyAlignment="1">
      <alignment horizontal="center"/>
    </xf>
    <xf numFmtId="0" fontId="3" fillId="0" borderId="1" xfId="0" applyFont="1" applyBorder="1" applyAlignment="1">
      <alignment horizont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2" fillId="0" borderId="0" xfId="0" applyNumberFormat="1" applyFont="1" applyAlignment="1">
      <alignment horizontal="center" vertical="center" shrinkToFit="1"/>
    </xf>
    <xf numFmtId="2" fontId="2" fillId="0" borderId="0" xfId="0" applyNumberFormat="1" applyFont="1" applyAlignment="1">
      <alignment horizontal="center" vertical="center"/>
    </xf>
    <xf numFmtId="3" fontId="2" fillId="0" borderId="0" xfId="0" applyNumberFormat="1" applyFont="1" applyAlignment="1">
      <alignment horizontal="center" vertical="center"/>
    </xf>
    <xf numFmtId="0" fontId="3" fillId="0" borderId="1" xfId="0" applyFont="1" applyBorder="1" applyAlignment="1">
      <alignment horizontal="left" vertical="center"/>
    </xf>
    <xf numFmtId="3" fontId="3" fillId="0" borderId="16" xfId="0" applyNumberFormat="1" applyFont="1" applyBorder="1" applyAlignment="1">
      <alignment horizontal="left" vertical="center"/>
    </xf>
    <xf numFmtId="0" fontId="2" fillId="0" borderId="1" xfId="0" applyFont="1" applyBorder="1" applyAlignment="1">
      <alignment horizontal="left" vertical="center" shrinkToFit="1"/>
    </xf>
    <xf numFmtId="0" fontId="2" fillId="0" borderId="14" xfId="0" applyFont="1" applyBorder="1"/>
    <xf numFmtId="0" fontId="12" fillId="0" borderId="0" xfId="0" applyFont="1"/>
    <xf numFmtId="0" fontId="7" fillId="0" borderId="0" xfId="0" applyFont="1"/>
    <xf numFmtId="0" fontId="2" fillId="0" borderId="35" xfId="0" applyFont="1" applyBorder="1"/>
    <xf numFmtId="0" fontId="3" fillId="0" borderId="0" xfId="0" applyFont="1" applyAlignment="1">
      <alignment horizontal="left"/>
    </xf>
    <xf numFmtId="0" fontId="2" fillId="0" borderId="0" xfId="0" applyFont="1" applyAlignment="1">
      <alignment horizontal="left"/>
    </xf>
    <xf numFmtId="3" fontId="2" fillId="0" borderId="0" xfId="0" applyNumberFormat="1" applyFont="1" applyAlignment="1">
      <alignment horizontal="center"/>
    </xf>
    <xf numFmtId="10" fontId="2" fillId="0" borderId="0" xfId="0" applyNumberFormat="1" applyFont="1" applyAlignment="1">
      <alignment horizontal="center"/>
    </xf>
    <xf numFmtId="3" fontId="3" fillId="0" borderId="0" xfId="0" applyNumberFormat="1" applyFont="1" applyAlignment="1">
      <alignment horizontal="left" vertical="center"/>
    </xf>
    <xf numFmtId="3" fontId="3" fillId="0" borderId="0" xfId="0" applyNumberFormat="1" applyFont="1" applyAlignment="1">
      <alignment horizontal="center"/>
    </xf>
    <xf numFmtId="0" fontId="3" fillId="0" borderId="0" xfId="0" applyFont="1" applyAlignment="1">
      <alignment vertical="center"/>
    </xf>
    <xf numFmtId="0" fontId="3" fillId="0" borderId="0" xfId="0" applyFont="1" applyAlignment="1" applyProtection="1">
      <alignment horizontal="left"/>
      <protection locked="0"/>
    </xf>
    <xf numFmtId="0" fontId="2" fillId="0" borderId="15" xfId="0" applyFont="1" applyBorder="1" applyAlignment="1">
      <alignment horizontal="left"/>
    </xf>
    <xf numFmtId="0" fontId="2" fillId="0" borderId="1" xfId="0" applyFont="1" applyBorder="1" applyAlignment="1">
      <alignment horizontal="left"/>
    </xf>
    <xf numFmtId="0" fontId="17" fillId="0" borderId="2" xfId="0" applyFont="1" applyBorder="1"/>
    <xf numFmtId="0" fontId="18" fillId="0" borderId="2" xfId="0" applyFont="1" applyBorder="1"/>
    <xf numFmtId="0" fontId="18" fillId="2" borderId="2" xfId="0" applyFont="1" applyFill="1" applyBorder="1"/>
    <xf numFmtId="0" fontId="18" fillId="0" borderId="0" xfId="0" applyFont="1"/>
    <xf numFmtId="0" fontId="17" fillId="0" borderId="0" xfId="0" applyFont="1"/>
    <xf numFmtId="49" fontId="17" fillId="0" borderId="0" xfId="0" applyNumberFormat="1" applyFont="1"/>
    <xf numFmtId="0" fontId="17" fillId="0" borderId="1" xfId="0" applyFont="1" applyBorder="1" applyAlignment="1">
      <alignment horizontal="left"/>
    </xf>
    <xf numFmtId="0" fontId="20" fillId="0" borderId="9" xfId="0" applyFont="1" applyBorder="1" applyAlignment="1">
      <alignment vertical="center"/>
    </xf>
    <xf numFmtId="0" fontId="20" fillId="0" borderId="8" xfId="0" applyFont="1" applyBorder="1" applyAlignment="1">
      <alignment vertical="center"/>
    </xf>
    <xf numFmtId="0" fontId="19" fillId="0" borderId="0" xfId="0" applyFont="1" applyAlignment="1">
      <alignment horizontal="left"/>
    </xf>
    <xf numFmtId="0" fontId="17" fillId="0" borderId="0" xfId="0" applyFont="1" applyAlignment="1">
      <alignment horizontal="center"/>
    </xf>
    <xf numFmtId="0" fontId="16" fillId="2" borderId="2" xfId="0" applyFont="1" applyFill="1" applyBorder="1" applyAlignment="1">
      <alignment horizontal="left" vertical="center"/>
    </xf>
    <xf numFmtId="0" fontId="16" fillId="0" borderId="2" xfId="0" applyFont="1" applyBorder="1" applyAlignment="1">
      <alignment vertical="center"/>
    </xf>
    <xf numFmtId="0" fontId="17" fillId="0" borderId="1" xfId="0" applyFont="1" applyBorder="1"/>
    <xf numFmtId="49" fontId="17" fillId="0" borderId="1" xfId="0" applyNumberFormat="1" applyFont="1" applyBorder="1" applyAlignment="1">
      <alignment horizontal="center"/>
    </xf>
    <xf numFmtId="0" fontId="3" fillId="7" borderId="36" xfId="0" applyFont="1" applyFill="1" applyBorder="1"/>
    <xf numFmtId="0" fontId="3" fillId="7" borderId="37" xfId="0" applyFont="1" applyFill="1" applyBorder="1"/>
    <xf numFmtId="49" fontId="6" fillId="6" borderId="10" xfId="0" applyNumberFormat="1" applyFont="1" applyFill="1" applyBorder="1" applyAlignment="1">
      <alignment horizontal="center" vertical="center" wrapText="1"/>
    </xf>
    <xf numFmtId="0" fontId="3" fillId="0" borderId="1" xfId="0" applyFont="1" applyBorder="1"/>
    <xf numFmtId="0" fontId="10" fillId="5" borderId="29" xfId="0" applyFont="1" applyFill="1" applyBorder="1"/>
    <xf numFmtId="0" fontId="10" fillId="5" borderId="31" xfId="0" applyFont="1" applyFill="1" applyBorder="1"/>
    <xf numFmtId="0" fontId="10" fillId="5" borderId="0" xfId="0" applyFont="1" applyFill="1"/>
    <xf numFmtId="0" fontId="10" fillId="5" borderId="33" xfId="0" applyFont="1" applyFill="1" applyBorder="1"/>
    <xf numFmtId="0" fontId="10" fillId="5" borderId="2" xfId="0" applyFont="1" applyFill="1" applyBorder="1"/>
    <xf numFmtId="44" fontId="2" fillId="0" borderId="1" xfId="0" applyNumberFormat="1" applyFont="1" applyBorder="1" applyAlignment="1">
      <alignment horizontal="left" vertical="center" wrapText="1"/>
    </xf>
    <xf numFmtId="0" fontId="10" fillId="0" borderId="0" xfId="0" applyFont="1"/>
    <xf numFmtId="0" fontId="13" fillId="0" borderId="0" xfId="0" applyFont="1" applyAlignment="1">
      <alignment horizontal="left" vertical="center"/>
    </xf>
    <xf numFmtId="10" fontId="3" fillId="8" borderId="20" xfId="0" applyNumberFormat="1" applyFont="1" applyFill="1" applyBorder="1"/>
    <xf numFmtId="10" fontId="3" fillId="8" borderId="22" xfId="0" applyNumberFormat="1" applyFont="1" applyFill="1" applyBorder="1"/>
    <xf numFmtId="10" fontId="3" fillId="8" borderId="27" xfId="0" applyNumberFormat="1" applyFont="1" applyFill="1" applyBorder="1"/>
    <xf numFmtId="10" fontId="2" fillId="8" borderId="4" xfId="0" applyNumberFormat="1" applyFont="1" applyFill="1" applyBorder="1"/>
    <xf numFmtId="10" fontId="3" fillId="8" borderId="20" xfId="0" applyNumberFormat="1" applyFont="1" applyFill="1" applyBorder="1" applyAlignment="1">
      <alignment vertical="center"/>
    </xf>
    <xf numFmtId="10" fontId="3" fillId="8" borderId="22" xfId="0" applyNumberFormat="1" applyFont="1" applyFill="1" applyBorder="1" applyAlignment="1">
      <alignment vertical="center"/>
    </xf>
    <xf numFmtId="10" fontId="3" fillId="8" borderId="27" xfId="0" applyNumberFormat="1" applyFont="1" applyFill="1" applyBorder="1" applyAlignment="1">
      <alignment vertical="center"/>
    </xf>
    <xf numFmtId="10" fontId="3" fillId="8" borderId="4" xfId="0" applyNumberFormat="1" applyFont="1" applyFill="1" applyBorder="1" applyAlignment="1">
      <alignment vertical="center"/>
    </xf>
    <xf numFmtId="2" fontId="3" fillId="0" borderId="0" xfId="0" applyNumberFormat="1" applyFont="1" applyAlignment="1" applyProtection="1">
      <alignment horizontal="left"/>
      <protection locked="0"/>
    </xf>
    <xf numFmtId="2" fontId="2" fillId="0" borderId="0" xfId="0" applyNumberFormat="1" applyFont="1"/>
    <xf numFmtId="2" fontId="2" fillId="0" borderId="1" xfId="0" applyNumberFormat="1" applyFont="1" applyBorder="1" applyAlignment="1">
      <alignment horizontal="center" vertical="center" wrapText="1"/>
    </xf>
    <xf numFmtId="2" fontId="2" fillId="0" borderId="0" xfId="0" applyNumberFormat="1" applyFont="1" applyAlignment="1">
      <alignment horizontal="left"/>
    </xf>
    <xf numFmtId="2" fontId="2" fillId="0" borderId="0" xfId="0" applyNumberFormat="1" applyFont="1" applyAlignment="1">
      <alignment horizontal="center"/>
    </xf>
    <xf numFmtId="2" fontId="0" fillId="0" borderId="0" xfId="0" applyNumberFormat="1"/>
    <xf numFmtId="0" fontId="0" fillId="0" borderId="0" xfId="0" applyAlignment="1">
      <alignment wrapText="1"/>
    </xf>
    <xf numFmtId="10" fontId="0" fillId="0" borderId="0" xfId="0" applyNumberFormat="1"/>
    <xf numFmtId="10" fontId="0" fillId="0" borderId="0" xfId="0" applyNumberFormat="1" applyAlignment="1">
      <alignment horizontal="right" vertical="center"/>
    </xf>
    <xf numFmtId="164" fontId="0" fillId="0" borderId="0" xfId="0" applyNumberFormat="1"/>
    <xf numFmtId="164" fontId="0" fillId="0" borderId="0" xfId="0" applyNumberFormat="1" applyAlignment="1">
      <alignment horizontal="right" vertical="center"/>
    </xf>
    <xf numFmtId="165" fontId="2" fillId="0" borderId="0" xfId="0" applyNumberFormat="1" applyFont="1"/>
    <xf numFmtId="166" fontId="2" fillId="0" borderId="1" xfId="0" applyNumberFormat="1" applyFont="1" applyBorder="1" applyAlignment="1">
      <alignment horizontal="left" vertical="center"/>
    </xf>
    <xf numFmtId="166" fontId="2" fillId="0" borderId="1" xfId="0" applyNumberFormat="1" applyFont="1" applyBorder="1" applyAlignment="1">
      <alignment horizontal="center" vertical="center"/>
    </xf>
    <xf numFmtId="167" fontId="2" fillId="3" borderId="1" xfId="0" applyNumberFormat="1" applyFont="1" applyFill="1" applyBorder="1" applyAlignment="1">
      <alignment horizontal="center" vertical="center"/>
    </xf>
    <xf numFmtId="167" fontId="3" fillId="3" borderId="1" xfId="0" applyNumberFormat="1" applyFont="1" applyFill="1" applyBorder="1" applyAlignment="1">
      <alignment horizontal="center" vertical="center"/>
    </xf>
    <xf numFmtId="167" fontId="3" fillId="3" borderId="16" xfId="0" applyNumberFormat="1" applyFont="1" applyFill="1" applyBorder="1" applyAlignment="1">
      <alignment horizontal="center" vertical="center"/>
    </xf>
    <xf numFmtId="167" fontId="0" fillId="0" borderId="0" xfId="0" applyNumberFormat="1"/>
    <xf numFmtId="167" fontId="2" fillId="3" borderId="1" xfId="0" applyNumberFormat="1" applyFont="1" applyFill="1" applyBorder="1" applyAlignment="1">
      <alignment horizontal="center" vertical="center" wrapText="1"/>
    </xf>
    <xf numFmtId="0" fontId="23" fillId="0" borderId="0" xfId="0" applyFont="1"/>
    <xf numFmtId="0" fontId="12" fillId="5" borderId="29" xfId="0" applyFont="1" applyFill="1" applyBorder="1"/>
    <xf numFmtId="0" fontId="12" fillId="5" borderId="0" xfId="0" applyFont="1" applyFill="1"/>
    <xf numFmtId="0" fontId="11" fillId="5" borderId="32" xfId="0" applyFont="1" applyFill="1" applyBorder="1"/>
    <xf numFmtId="0" fontId="12" fillId="5" borderId="2" xfId="0" applyFont="1" applyFill="1" applyBorder="1"/>
    <xf numFmtId="0" fontId="11" fillId="5" borderId="34" xfId="0" applyFont="1" applyFill="1" applyBorder="1"/>
    <xf numFmtId="2" fontId="2" fillId="0" borderId="1" xfId="0" applyNumberFormat="1" applyFont="1" applyBorder="1" applyAlignment="1">
      <alignment horizontal="left" vertical="center"/>
    </xf>
    <xf numFmtId="2" fontId="2" fillId="0" borderId="1" xfId="0" applyNumberFormat="1" applyFont="1" applyBorder="1" applyAlignment="1">
      <alignment horizontal="center" vertical="center"/>
    </xf>
    <xf numFmtId="168" fontId="2" fillId="0" borderId="0" xfId="0" applyNumberFormat="1" applyFont="1"/>
    <xf numFmtId="0" fontId="16" fillId="0" borderId="2" xfId="0" applyFont="1" applyBorder="1" applyAlignment="1">
      <alignment horizontal="left" vertical="center"/>
    </xf>
    <xf numFmtId="167" fontId="22" fillId="3" borderId="0" xfId="0" applyNumberFormat="1" applyFont="1" applyFill="1" applyAlignment="1">
      <alignment vertical="center"/>
    </xf>
    <xf numFmtId="167" fontId="4" fillId="3" borderId="0" xfId="0" applyNumberFormat="1" applyFont="1" applyFill="1" applyAlignment="1">
      <alignment horizontal="right"/>
    </xf>
    <xf numFmtId="169" fontId="0" fillId="0" borderId="0" xfId="0" applyNumberFormat="1"/>
    <xf numFmtId="167" fontId="0" fillId="3" borderId="1" xfId="0" applyNumberFormat="1" applyFill="1" applyBorder="1" applyAlignment="1">
      <alignment horizontal="center" vertical="center"/>
    </xf>
    <xf numFmtId="0" fontId="11" fillId="9" borderId="0" xfId="0" applyFont="1" applyFill="1"/>
    <xf numFmtId="0" fontId="2" fillId="5" borderId="30" xfId="0" applyFont="1" applyFill="1" applyBorder="1"/>
    <xf numFmtId="14" fontId="2" fillId="6" borderId="0" xfId="0" applyNumberFormat="1" applyFont="1" applyFill="1"/>
    <xf numFmtId="168" fontId="6" fillId="9" borderId="0" xfId="0" applyNumberFormat="1" applyFont="1" applyFill="1" applyAlignment="1">
      <alignment horizontal="center"/>
    </xf>
    <xf numFmtId="49" fontId="6" fillId="9" borderId="0" xfId="0" applyNumberFormat="1" applyFont="1" applyFill="1" applyAlignment="1">
      <alignment horizontal="center" vertical="center" wrapText="1"/>
    </xf>
    <xf numFmtId="168" fontId="6" fillId="9" borderId="0" xfId="0" applyNumberFormat="1" applyFont="1" applyFill="1" applyAlignment="1">
      <alignment horizontal="center" vertical="center" wrapText="1"/>
    </xf>
    <xf numFmtId="168" fontId="6" fillId="9" borderId="17" xfId="0" applyNumberFormat="1" applyFont="1" applyFill="1" applyBorder="1" applyAlignment="1">
      <alignment horizontal="center" vertical="center" wrapText="1"/>
    </xf>
    <xf numFmtId="167" fontId="3" fillId="3" borderId="0" xfId="0" applyNumberFormat="1" applyFont="1" applyFill="1"/>
    <xf numFmtId="167" fontId="2" fillId="3" borderId="16" xfId="0" applyNumberFormat="1" applyFont="1" applyFill="1" applyBorder="1" applyAlignment="1">
      <alignment horizontal="center" vertical="center"/>
    </xf>
    <xf numFmtId="167" fontId="24" fillId="3" borderId="0" xfId="0" applyNumberFormat="1" applyFont="1" applyFill="1" applyAlignment="1">
      <alignment vertical="center"/>
    </xf>
    <xf numFmtId="0" fontId="3" fillId="8" borderId="1" xfId="0" applyFont="1" applyFill="1" applyBorder="1"/>
    <xf numFmtId="0" fontId="25" fillId="0" borderId="0" xfId="0" applyFont="1" applyAlignment="1">
      <alignment wrapText="1"/>
    </xf>
    <xf numFmtId="0" fontId="2" fillId="8" borderId="1" xfId="0" applyFont="1" applyFill="1" applyBorder="1"/>
    <xf numFmtId="0" fontId="26" fillId="0" borderId="0" xfId="0" applyFont="1" applyAlignment="1">
      <alignment horizontal="center" wrapText="1"/>
    </xf>
    <xf numFmtId="167" fontId="2" fillId="9"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0" fontId="26" fillId="0" borderId="0" xfId="0" applyFont="1" applyAlignment="1">
      <alignment wrapText="1"/>
    </xf>
    <xf numFmtId="0" fontId="2" fillId="0" borderId="3" xfId="0" applyFont="1" applyBorder="1"/>
    <xf numFmtId="0" fontId="2" fillId="0" borderId="9" xfId="0" applyFont="1" applyBorder="1"/>
    <xf numFmtId="0" fontId="2" fillId="0" borderId="8" xfId="0" applyFont="1" applyBorder="1"/>
    <xf numFmtId="0" fontId="18" fillId="0" borderId="13" xfId="0" applyFont="1" applyBorder="1"/>
    <xf numFmtId="0" fontId="16" fillId="0" borderId="3" xfId="0" applyFont="1" applyBorder="1" applyAlignment="1">
      <alignment vertical="center"/>
    </xf>
    <xf numFmtId="0" fontId="18" fillId="0" borderId="1" xfId="0" applyFont="1" applyBorder="1"/>
    <xf numFmtId="0" fontId="18" fillId="0" borderId="9" xfId="0" applyFont="1" applyBorder="1"/>
    <xf numFmtId="0" fontId="18" fillId="0" borderId="8" xfId="0" applyFont="1" applyBorder="1"/>
    <xf numFmtId="0" fontId="3" fillId="0" borderId="3" xfId="0" applyFont="1" applyBorder="1"/>
    <xf numFmtId="0" fontId="3" fillId="0" borderId="6" xfId="0" applyFont="1" applyBorder="1"/>
    <xf numFmtId="0" fontId="3" fillId="0" borderId="0" xfId="0" applyFont="1" applyAlignment="1">
      <alignment horizontal="center"/>
    </xf>
    <xf numFmtId="0" fontId="3" fillId="0" borderId="12" xfId="0" applyFont="1" applyBorder="1"/>
    <xf numFmtId="0" fontId="3" fillId="0" borderId="13" xfId="0" applyFont="1" applyBorder="1" applyAlignment="1">
      <alignment horizontal="center"/>
    </xf>
    <xf numFmtId="0" fontId="3" fillId="0" borderId="0" xfId="0" applyFont="1" applyAlignment="1">
      <alignment horizontal="center" vertical="center"/>
    </xf>
    <xf numFmtId="0" fontId="3" fillId="0" borderId="12" xfId="0" applyFont="1" applyBorder="1" applyAlignment="1">
      <alignment horizontal="center"/>
    </xf>
    <xf numFmtId="0" fontId="2" fillId="0" borderId="8" xfId="0" applyFont="1" applyBorder="1" applyProtection="1">
      <protection locked="0"/>
    </xf>
    <xf numFmtId="0" fontId="2" fillId="0" borderId="0" xfId="0" applyFont="1" applyProtection="1">
      <protection locked="0"/>
    </xf>
    <xf numFmtId="0" fontId="2" fillId="0" borderId="35" xfId="0" applyFont="1" applyBorder="1" applyProtection="1">
      <protection locked="0"/>
    </xf>
    <xf numFmtId="0" fontId="3" fillId="0" borderId="35" xfId="0" applyFont="1" applyBorder="1"/>
    <xf numFmtId="0" fontId="3" fillId="0" borderId="0" xfId="0" applyFont="1" applyProtection="1">
      <protection locked="0"/>
    </xf>
    <xf numFmtId="0" fontId="2" fillId="0" borderId="3" xfId="0" applyFont="1" applyBorder="1" applyProtection="1">
      <protection locked="0"/>
    </xf>
    <xf numFmtId="0" fontId="2" fillId="0" borderId="3" xfId="0" applyFont="1" applyBorder="1" applyAlignment="1">
      <alignment horizontal="left"/>
    </xf>
    <xf numFmtId="0" fontId="2" fillId="0" borderId="9" xfId="0" applyFont="1" applyBorder="1" applyAlignment="1">
      <alignment horizontal="left"/>
    </xf>
    <xf numFmtId="0" fontId="10" fillId="0" borderId="0" xfId="0" applyFont="1" applyAlignment="1">
      <alignment horizontal="left"/>
    </xf>
    <xf numFmtId="0" fontId="2" fillId="0" borderId="13" xfId="0" applyFont="1" applyBorder="1" applyAlignment="1" applyProtection="1">
      <alignment horizontal="center"/>
      <protection locked="0"/>
    </xf>
    <xf numFmtId="0" fontId="3" fillId="0" borderId="9" xfId="0" applyFont="1" applyBorder="1" applyAlignment="1">
      <alignment horizontal="center"/>
    </xf>
    <xf numFmtId="0" fontId="6" fillId="0" borderId="0" xfId="0" applyFont="1" applyAlignment="1">
      <alignment horizontal="left" vertical="center"/>
    </xf>
    <xf numFmtId="0" fontId="14" fillId="2" borderId="0" xfId="0" applyFont="1" applyFill="1" applyAlignment="1">
      <alignment horizontal="center" vertical="center"/>
    </xf>
    <xf numFmtId="0" fontId="2" fillId="0" borderId="9" xfId="0" applyFont="1" applyBorder="1" applyAlignment="1" applyProtection="1">
      <alignment horizontal="center"/>
      <protection locked="0"/>
    </xf>
    <xf numFmtId="0" fontId="3" fillId="0" borderId="3" xfId="0" applyFont="1" applyBorder="1" applyAlignment="1">
      <alignment horizontal="left"/>
    </xf>
    <xf numFmtId="0" fontId="3" fillId="0" borderId="9"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43" xfId="0" applyFont="1" applyBorder="1" applyAlignment="1">
      <alignment horizontal="left"/>
    </xf>
    <xf numFmtId="167" fontId="3" fillId="3" borderId="10" xfId="0" applyNumberFormat="1" applyFont="1" applyFill="1" applyBorder="1" applyAlignment="1">
      <alignment horizontal="center" vertical="center"/>
    </xf>
    <xf numFmtId="166" fontId="3" fillId="3" borderId="11" xfId="0" applyNumberFormat="1" applyFont="1" applyFill="1" applyBorder="1" applyAlignment="1">
      <alignment horizontal="center" vertical="center"/>
    </xf>
    <xf numFmtId="10" fontId="2" fillId="0" borderId="1" xfId="0" applyNumberFormat="1" applyFont="1" applyBorder="1" applyAlignment="1">
      <alignment horizontal="center"/>
    </xf>
    <xf numFmtId="0" fontId="2" fillId="0" borderId="1" xfId="0" applyFont="1" applyBorder="1" applyAlignment="1">
      <alignment horizontal="center"/>
    </xf>
    <xf numFmtId="167" fontId="2" fillId="0" borderId="9" xfId="0" quotePrefix="1" applyNumberFormat="1" applyFont="1" applyBorder="1" applyAlignment="1">
      <alignment horizontal="center" wrapText="1"/>
    </xf>
    <xf numFmtId="166" fontId="2" fillId="0" borderId="9" xfId="0" applyNumberFormat="1" applyFont="1" applyBorder="1" applyAlignment="1">
      <alignment horizontal="center"/>
    </xf>
    <xf numFmtId="166" fontId="2" fillId="0" borderId="8" xfId="0" applyNumberFormat="1" applyFont="1" applyBorder="1" applyAlignment="1">
      <alignment horizontal="center"/>
    </xf>
    <xf numFmtId="167" fontId="3" fillId="3" borderId="3" xfId="0" applyNumberFormat="1" applyFont="1" applyFill="1" applyBorder="1" applyAlignment="1">
      <alignment horizontal="center"/>
    </xf>
    <xf numFmtId="166" fontId="3" fillId="3" borderId="8" xfId="0" applyNumberFormat="1" applyFont="1" applyFill="1" applyBorder="1" applyAlignment="1">
      <alignment horizontal="center"/>
    </xf>
    <xf numFmtId="0" fontId="2" fillId="3" borderId="3" xfId="0" applyFont="1" applyFill="1" applyBorder="1" applyAlignment="1">
      <alignment horizontal="center"/>
    </xf>
    <xf numFmtId="0" fontId="2" fillId="3" borderId="8" xfId="0" applyFont="1" applyFill="1" applyBorder="1" applyAlignment="1">
      <alignment horizontal="center"/>
    </xf>
    <xf numFmtId="166" fontId="2" fillId="3" borderId="3" xfId="0" applyNumberFormat="1" applyFont="1" applyFill="1" applyBorder="1" applyAlignment="1">
      <alignment horizontal="center"/>
    </xf>
    <xf numFmtId="166" fontId="2" fillId="3" borderId="8" xfId="0" applyNumberFormat="1" applyFont="1" applyFill="1" applyBorder="1" applyAlignment="1">
      <alignment horizontal="center"/>
    </xf>
    <xf numFmtId="0" fontId="2" fillId="0" borderId="8" xfId="0" applyFont="1" applyBorder="1" applyAlignment="1">
      <alignment horizontal="left"/>
    </xf>
    <xf numFmtId="166" fontId="2" fillId="0" borderId="3" xfId="0" applyNumberFormat="1" applyFont="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166" fontId="2" fillId="0" borderId="1" xfId="0" applyNumberFormat="1" applyFont="1" applyBorder="1" applyAlignment="1">
      <alignment horizontal="left"/>
    </xf>
    <xf numFmtId="167" fontId="3" fillId="3" borderId="1" xfId="0" applyNumberFormat="1" applyFont="1" applyFill="1" applyBorder="1"/>
    <xf numFmtId="166" fontId="3" fillId="3" borderId="1" xfId="0" applyNumberFormat="1" applyFont="1" applyFill="1" applyBorder="1"/>
    <xf numFmtId="0" fontId="2" fillId="0" borderId="3" xfId="0" applyFont="1" applyBorder="1"/>
    <xf numFmtId="0" fontId="2" fillId="0" borderId="9" xfId="0" applyFont="1" applyBorder="1"/>
    <xf numFmtId="0" fontId="2" fillId="0" borderId="8" xfId="0" applyFont="1" applyBorder="1"/>
    <xf numFmtId="167" fontId="3" fillId="3" borderId="12" xfId="0" applyNumberFormat="1" applyFont="1" applyFill="1" applyBorder="1" applyAlignment="1">
      <alignment horizontal="center"/>
    </xf>
    <xf numFmtId="166" fontId="3" fillId="3" borderId="14" xfId="0" applyNumberFormat="1" applyFont="1" applyFill="1" applyBorder="1" applyAlignment="1">
      <alignment horizontal="center"/>
    </xf>
    <xf numFmtId="165" fontId="2" fillId="3" borderId="12" xfId="0" applyNumberFormat="1" applyFont="1" applyFill="1" applyBorder="1" applyAlignment="1">
      <alignment horizontal="center"/>
    </xf>
    <xf numFmtId="165" fontId="2" fillId="3" borderId="14" xfId="0" applyNumberFormat="1" applyFont="1" applyFill="1" applyBorder="1" applyAlignment="1">
      <alignment horizontal="center"/>
    </xf>
    <xf numFmtId="166" fontId="2" fillId="3" borderId="12" xfId="0" applyNumberFormat="1" applyFont="1" applyFill="1" applyBorder="1" applyAlignment="1">
      <alignment horizontal="center"/>
    </xf>
    <xf numFmtId="166" fontId="2" fillId="3" borderId="14" xfId="0" applyNumberFormat="1" applyFont="1" applyFill="1" applyBorder="1" applyAlignment="1">
      <alignment horizontal="center"/>
    </xf>
    <xf numFmtId="49" fontId="2" fillId="0" borderId="3"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167" fontId="3" fillId="3" borderId="10" xfId="0" applyNumberFormat="1" applyFont="1" applyFill="1" applyBorder="1" applyAlignment="1">
      <alignment horizontal="center"/>
    </xf>
    <xf numFmtId="166" fontId="3" fillId="3" borderId="11" xfId="0" applyNumberFormat="1" applyFont="1" applyFill="1" applyBorder="1" applyAlignment="1">
      <alignment horizontal="center"/>
    </xf>
    <xf numFmtId="49" fontId="2" fillId="0" borderId="1" xfId="0" applyNumberFormat="1" applyFont="1" applyBorder="1" applyAlignment="1">
      <alignment horizontal="left" vertical="center" shrinkToFit="1"/>
    </xf>
    <xf numFmtId="49" fontId="2" fillId="0" borderId="3"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1" fillId="5" borderId="28" xfId="0" applyFont="1" applyFill="1" applyBorder="1" applyAlignment="1">
      <alignment horizontal="left" vertical="center"/>
    </xf>
    <xf numFmtId="0" fontId="21" fillId="5" borderId="29" xfId="0" applyFont="1" applyFill="1" applyBorder="1" applyAlignment="1">
      <alignment horizontal="left" vertical="center"/>
    </xf>
    <xf numFmtId="0" fontId="3" fillId="8" borderId="24" xfId="0" applyFont="1" applyFill="1" applyBorder="1"/>
    <xf numFmtId="0" fontId="3" fillId="8" borderId="25" xfId="0" applyFont="1" applyFill="1" applyBorder="1"/>
    <xf numFmtId="0" fontId="3" fillId="8" borderId="26" xfId="0" applyFont="1" applyFill="1" applyBorder="1"/>
    <xf numFmtId="0" fontId="3" fillId="8" borderId="23" xfId="0" applyFont="1" applyFill="1" applyBorder="1"/>
    <xf numFmtId="0" fontId="3" fillId="8" borderId="9" xfId="0" applyFont="1" applyFill="1" applyBorder="1"/>
    <xf numFmtId="0" fontId="3" fillId="8" borderId="8" xfId="0" applyFont="1" applyFill="1" applyBorder="1"/>
    <xf numFmtId="0" fontId="3" fillId="8" borderId="40" xfId="0" applyFont="1" applyFill="1" applyBorder="1"/>
    <xf numFmtId="0" fontId="3" fillId="8" borderId="41" xfId="0" applyFont="1" applyFill="1" applyBorder="1"/>
    <xf numFmtId="0" fontId="3" fillId="8" borderId="42" xfId="0" applyFont="1" applyFill="1" applyBorder="1"/>
    <xf numFmtId="49" fontId="2" fillId="0" borderId="1" xfId="0" applyNumberFormat="1" applyFont="1" applyBorder="1" applyAlignment="1">
      <alignment horizontal="center" vertical="center" wrapText="1"/>
    </xf>
    <xf numFmtId="0" fontId="2" fillId="0" borderId="3" xfId="0" applyFont="1" applyBorder="1" applyAlignment="1" applyProtection="1">
      <alignment horizontal="left"/>
      <protection locked="0"/>
    </xf>
    <xf numFmtId="0" fontId="2" fillId="0" borderId="9" xfId="0" applyFont="1" applyBorder="1" applyAlignment="1" applyProtection="1">
      <alignment horizontal="left"/>
      <protection locked="0"/>
    </xf>
    <xf numFmtId="44" fontId="2" fillId="0" borderId="3" xfId="0" applyNumberFormat="1" applyFont="1" applyBorder="1" applyAlignment="1">
      <alignment horizontal="left" vertical="center" wrapText="1"/>
    </xf>
    <xf numFmtId="44" fontId="2" fillId="0" borderId="8" xfId="0" applyNumberFormat="1" applyFont="1" applyBorder="1" applyAlignment="1">
      <alignment horizontal="left" vertical="center" wrapText="1"/>
    </xf>
    <xf numFmtId="0" fontId="3" fillId="0" borderId="35" xfId="0" applyFont="1" applyBorder="1" applyAlignment="1">
      <alignment horizontal="center" vertical="center"/>
    </xf>
    <xf numFmtId="0" fontId="6" fillId="0" borderId="2" xfId="0" applyFont="1" applyBorder="1" applyAlignment="1">
      <alignment horizontal="left" vertical="center"/>
    </xf>
    <xf numFmtId="0" fontId="14" fillId="2" borderId="2" xfId="0" applyFont="1" applyFill="1" applyBorder="1" applyAlignment="1">
      <alignment horizontal="center" vertical="center"/>
    </xf>
    <xf numFmtId="0" fontId="2" fillId="0" borderId="41" xfId="0" applyFont="1" applyBorder="1" applyAlignment="1">
      <alignment horizontal="center"/>
    </xf>
    <xf numFmtId="0" fontId="3" fillId="0" borderId="9" xfId="0" applyFont="1" applyBorder="1" applyAlignment="1" applyProtection="1">
      <alignment horizontal="center"/>
      <protection locked="0"/>
    </xf>
    <xf numFmtId="167" fontId="3" fillId="3" borderId="8" xfId="0" applyNumberFormat="1" applyFont="1" applyFill="1" applyBorder="1" applyAlignment="1">
      <alignment horizontal="center"/>
    </xf>
    <xf numFmtId="167" fontId="2" fillId="3" borderId="10" xfId="0" applyNumberFormat="1" applyFont="1" applyFill="1" applyBorder="1" applyAlignment="1">
      <alignment horizontal="center"/>
    </xf>
    <xf numFmtId="166" fontId="2" fillId="3" borderId="11" xfId="0" applyNumberFormat="1" applyFont="1" applyFill="1" applyBorder="1" applyAlignment="1">
      <alignment horizontal="center"/>
    </xf>
    <xf numFmtId="167" fontId="2" fillId="0" borderId="3" xfId="0" applyNumberFormat="1" applyFont="1" applyBorder="1" applyAlignment="1">
      <alignment horizontal="center"/>
    </xf>
    <xf numFmtId="167" fontId="2" fillId="0" borderId="8" xfId="0" applyNumberFormat="1" applyFont="1" applyBorder="1" applyAlignment="1">
      <alignment horizontal="center"/>
    </xf>
    <xf numFmtId="0" fontId="2" fillId="0" borderId="3" xfId="0" applyFont="1" applyBorder="1" applyAlignment="1">
      <alignment horizontal="center"/>
    </xf>
    <xf numFmtId="167" fontId="2" fillId="0" borderId="1" xfId="0" applyNumberFormat="1" applyFont="1" applyBorder="1" applyAlignment="1">
      <alignment horizontal="left"/>
    </xf>
    <xf numFmtId="0" fontId="3" fillId="0" borderId="44" xfId="0" applyFont="1" applyBorder="1" applyAlignment="1">
      <alignment horizontal="left"/>
    </xf>
    <xf numFmtId="0" fontId="3" fillId="0" borderId="0" xfId="0" applyFont="1" applyAlignment="1">
      <alignment horizontal="left"/>
    </xf>
    <xf numFmtId="0" fontId="3" fillId="0" borderId="35" xfId="0" applyFont="1" applyBorder="1" applyAlignment="1">
      <alignment horizontal="left"/>
    </xf>
    <xf numFmtId="0" fontId="3" fillId="8" borderId="21" xfId="0" applyFont="1" applyFill="1" applyBorder="1"/>
    <xf numFmtId="0" fontId="3" fillId="8" borderId="1" xfId="0" applyFont="1" applyFill="1" applyBorder="1"/>
    <xf numFmtId="0" fontId="3" fillId="8" borderId="39" xfId="0" applyFont="1" applyFill="1" applyBorder="1"/>
    <xf numFmtId="0" fontId="3" fillId="8" borderId="38" xfId="0" applyFont="1" applyFill="1" applyBorder="1"/>
    <xf numFmtId="0" fontId="3" fillId="8" borderId="18" xfId="0" applyFont="1" applyFill="1" applyBorder="1"/>
    <xf numFmtId="0" fontId="3" fillId="8" borderId="19" xfId="0" applyFont="1" applyFill="1" applyBorder="1"/>
    <xf numFmtId="167" fontId="11" fillId="0" borderId="9" xfId="0" applyNumberFormat="1" applyFont="1" applyBorder="1" applyAlignment="1">
      <alignment horizontal="center"/>
    </xf>
    <xf numFmtId="167" fontId="11" fillId="0" borderId="8" xfId="0" applyNumberFormat="1" applyFont="1" applyBorder="1" applyAlignment="1">
      <alignment horizontal="center"/>
    </xf>
    <xf numFmtId="167" fontId="10" fillId="3" borderId="3" xfId="0" applyNumberFormat="1" applyFont="1" applyFill="1" applyBorder="1" applyAlignment="1">
      <alignment horizontal="center"/>
    </xf>
    <xf numFmtId="167" fontId="10" fillId="3" borderId="8" xfId="0" applyNumberFormat="1" applyFont="1" applyFill="1" applyBorder="1" applyAlignment="1">
      <alignment horizontal="center"/>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xf>
    <xf numFmtId="167" fontId="2" fillId="3" borderId="12" xfId="0" applyNumberFormat="1" applyFont="1" applyFill="1" applyBorder="1" applyAlignment="1">
      <alignment horizontal="center"/>
    </xf>
    <xf numFmtId="167" fontId="2" fillId="3" borderId="14" xfId="0" applyNumberFormat="1" applyFont="1" applyFill="1" applyBorder="1" applyAlignment="1">
      <alignment horizontal="center"/>
    </xf>
    <xf numFmtId="167" fontId="3" fillId="3" borderId="11" xfId="0" applyNumberFormat="1" applyFont="1" applyFill="1" applyBorder="1" applyAlignment="1">
      <alignment horizontal="center"/>
    </xf>
    <xf numFmtId="167" fontId="2" fillId="3" borderId="3" xfId="0" applyNumberFormat="1" applyFont="1" applyFill="1" applyBorder="1" applyAlignment="1">
      <alignment horizontal="center"/>
    </xf>
    <xf numFmtId="167" fontId="2" fillId="3" borderId="8" xfId="0" applyNumberFormat="1" applyFont="1" applyFill="1" applyBorder="1" applyAlignment="1">
      <alignment horizontal="center"/>
    </xf>
    <xf numFmtId="167" fontId="3" fillId="3" borderId="11" xfId="0" applyNumberFormat="1" applyFont="1" applyFill="1" applyBorder="1" applyAlignment="1">
      <alignment horizontal="center" vertical="center"/>
    </xf>
    <xf numFmtId="167" fontId="2" fillId="0" borderId="9" xfId="0" applyNumberFormat="1" applyFont="1" applyBorder="1" applyAlignment="1">
      <alignment horizontal="center"/>
    </xf>
    <xf numFmtId="167" fontId="3" fillId="3" borderId="14" xfId="0" applyNumberFormat="1" applyFont="1" applyFill="1" applyBorder="1" applyAlignment="1">
      <alignment horizontal="center"/>
    </xf>
    <xf numFmtId="0" fontId="14" fillId="2" borderId="45" xfId="0" applyFont="1" applyFill="1" applyBorder="1" applyAlignment="1">
      <alignment horizontal="center" vertical="center"/>
    </xf>
    <xf numFmtId="1" fontId="2" fillId="3" borderId="3" xfId="0" applyNumberFormat="1" applyFont="1" applyFill="1" applyBorder="1" applyAlignment="1">
      <alignment horizontal="center"/>
    </xf>
    <xf numFmtId="1" fontId="2" fillId="3" borderId="8" xfId="0" applyNumberFormat="1" applyFont="1" applyFill="1" applyBorder="1" applyAlignment="1">
      <alignment horizontal="center"/>
    </xf>
    <xf numFmtId="0" fontId="18" fillId="0" borderId="13" xfId="0" applyFont="1" applyBorder="1" applyAlignment="1">
      <alignment horizontal="center"/>
    </xf>
    <xf numFmtId="0" fontId="17" fillId="0" borderId="9" xfId="0" applyFont="1" applyBorder="1" applyAlignment="1">
      <alignment horizontal="center"/>
    </xf>
    <xf numFmtId="0" fontId="2" fillId="0" borderId="2" xfId="0" applyFont="1" applyBorder="1" applyAlignment="1">
      <alignment horizontal="center"/>
    </xf>
    <xf numFmtId="0" fontId="16" fillId="0" borderId="9" xfId="0" applyFont="1" applyBorder="1" applyAlignment="1">
      <alignment horizontal="left" vertical="center"/>
    </xf>
    <xf numFmtId="0" fontId="18" fillId="0" borderId="3" xfId="0" applyFont="1" applyBorder="1" applyAlignment="1">
      <alignment horizontal="left"/>
    </xf>
    <xf numFmtId="0" fontId="18" fillId="0" borderId="9" xfId="0" applyFont="1" applyBorder="1" applyAlignment="1">
      <alignment horizontal="left"/>
    </xf>
    <xf numFmtId="0" fontId="18" fillId="0" borderId="8" xfId="0" applyFont="1" applyBorder="1" applyAlignment="1">
      <alignment horizontal="left"/>
    </xf>
    <xf numFmtId="0" fontId="17" fillId="0" borderId="0" xfId="0" applyFont="1" applyAlignment="1">
      <alignment horizontal="center"/>
    </xf>
    <xf numFmtId="167" fontId="18" fillId="0" borderId="1" xfId="0" applyNumberFormat="1" applyFont="1" applyBorder="1" applyAlignment="1">
      <alignment horizontal="center"/>
    </xf>
    <xf numFmtId="0" fontId="17" fillId="0" borderId="0" xfId="0" applyFont="1"/>
    <xf numFmtId="167" fontId="17" fillId="0" borderId="1" xfId="0" applyNumberFormat="1" applyFont="1" applyBorder="1" applyAlignment="1">
      <alignment horizontal="center"/>
    </xf>
    <xf numFmtId="0" fontId="17" fillId="0" borderId="3" xfId="0" applyFont="1" applyBorder="1" applyAlignment="1">
      <alignment horizontal="left"/>
    </xf>
    <xf numFmtId="0" fontId="17" fillId="0" borderId="9" xfId="0" applyFont="1" applyBorder="1" applyAlignment="1">
      <alignment horizontal="left"/>
    </xf>
    <xf numFmtId="0" fontId="17" fillId="0" borderId="8" xfId="0" applyFont="1" applyBorder="1" applyAlignment="1">
      <alignment horizontal="left"/>
    </xf>
    <xf numFmtId="167" fontId="18" fillId="0" borderId="3" xfId="0" applyNumberFormat="1" applyFont="1" applyBorder="1" applyAlignment="1">
      <alignment horizontal="center"/>
    </xf>
    <xf numFmtId="167" fontId="18" fillId="0" borderId="8" xfId="0" applyNumberFormat="1" applyFont="1" applyBorder="1" applyAlignment="1">
      <alignment horizontal="center"/>
    </xf>
    <xf numFmtId="0" fontId="18" fillId="4" borderId="1" xfId="0" applyFont="1" applyFill="1" applyBorder="1" applyAlignment="1">
      <alignment horizontal="center"/>
    </xf>
    <xf numFmtId="0" fontId="16" fillId="0" borderId="1" xfId="0" applyFont="1" applyBorder="1" applyAlignment="1">
      <alignment horizontal="center" vertical="center" wrapText="1"/>
    </xf>
    <xf numFmtId="0" fontId="19"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F5050"/>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I114"/>
  <sheetViews>
    <sheetView tabSelected="1" zoomScale="130" zoomScaleNormal="130" workbookViewId="0">
      <pane ySplit="1" topLeftCell="A2" activePane="bottomLeft" state="frozen"/>
      <selection pane="bottomLeft" activeCell="K8" sqref="K8"/>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20.109375" customWidth="1"/>
    <col min="16" max="16" width="8.88671875" customWidth="1"/>
    <col min="17" max="17" width="8.6640625" customWidth="1"/>
    <col min="18" max="18" width="32.88671875" customWidth="1"/>
    <col min="20" max="20" width="6.88671875" customWidth="1"/>
    <col min="22" max="22" width="4.5546875" customWidth="1"/>
  </cols>
  <sheetData>
    <row r="1" spans="1:61" s="8" customFormat="1" ht="21.75" customHeight="1" thickBot="1" x14ac:dyDescent="0.35">
      <c r="A1" s="155" t="s">
        <v>74</v>
      </c>
      <c r="B1" s="155"/>
      <c r="C1" s="155"/>
      <c r="D1" s="155"/>
      <c r="E1" s="155"/>
      <c r="F1" s="155"/>
      <c r="G1" s="155"/>
      <c r="H1" s="155"/>
      <c r="I1" s="155"/>
      <c r="J1" s="155"/>
      <c r="K1" s="155"/>
      <c r="L1" s="156" t="s">
        <v>0</v>
      </c>
      <c r="M1" s="156"/>
      <c r="O1" s="61" t="s">
        <v>78</v>
      </c>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153"/>
      <c r="E2" s="153"/>
      <c r="F2" s="153"/>
      <c r="G2" s="153"/>
      <c r="H2" s="153"/>
      <c r="I2" s="153"/>
      <c r="J2" s="153"/>
      <c r="K2" s="153"/>
      <c r="L2" s="145"/>
      <c r="M2" s="146"/>
      <c r="O2" s="114"/>
    </row>
    <row r="3" spans="1:61" s="1" customFormat="1" ht="15" customHeight="1" x14ac:dyDescent="0.3">
      <c r="A3" s="1" t="s">
        <v>69</v>
      </c>
      <c r="C3" s="3"/>
      <c r="D3" s="157"/>
      <c r="E3" s="157"/>
      <c r="F3" s="157"/>
      <c r="G3" s="157"/>
      <c r="H3" s="157"/>
      <c r="I3" s="157"/>
      <c r="J3" s="157"/>
      <c r="K3" s="157"/>
      <c r="L3" s="145"/>
      <c r="M3" s="146"/>
    </row>
    <row r="4" spans="1:61" s="1" customFormat="1" ht="15" customHeight="1" thickBot="1" x14ac:dyDescent="0.35">
      <c r="A4" s="1" t="s">
        <v>50</v>
      </c>
      <c r="C4" s="3"/>
      <c r="D4" s="154" t="s">
        <v>76</v>
      </c>
      <c r="E4" s="154"/>
      <c r="F4" s="154"/>
      <c r="G4" s="154"/>
      <c r="H4" s="154"/>
      <c r="I4" s="154"/>
      <c r="J4" s="154"/>
      <c r="K4" s="154"/>
      <c r="L4" s="2"/>
      <c r="M4" s="147"/>
    </row>
    <row r="5" spans="1:61" s="1" customFormat="1" ht="12.6" customHeight="1" x14ac:dyDescent="0.3">
      <c r="C5" s="3"/>
      <c r="D5" s="41"/>
      <c r="E5" s="41"/>
      <c r="F5" s="41"/>
      <c r="G5" s="41"/>
      <c r="H5" s="41"/>
      <c r="I5" s="41"/>
      <c r="J5" s="41"/>
      <c r="K5" s="41"/>
      <c r="L5" s="41"/>
      <c r="M5" s="33"/>
      <c r="O5" s="59" t="s">
        <v>86</v>
      </c>
    </row>
    <row r="6" spans="1:61" s="1" customFormat="1" ht="12.9" customHeight="1" thickBot="1" x14ac:dyDescent="0.35">
      <c r="A6" s="2" t="s">
        <v>1</v>
      </c>
      <c r="M6" s="30"/>
      <c r="O6" s="60">
        <v>1</v>
      </c>
    </row>
    <row r="7" spans="1:61" s="11" customFormat="1" ht="26.25" customHeight="1" thickBot="1" x14ac:dyDescent="0.35">
      <c r="A7" s="20"/>
      <c r="B7" s="201" t="s">
        <v>2</v>
      </c>
      <c r="C7" s="202"/>
      <c r="D7" s="201" t="s">
        <v>3</v>
      </c>
      <c r="E7" s="202"/>
      <c r="F7" s="20" t="s">
        <v>4</v>
      </c>
      <c r="G7" s="20" t="s">
        <v>5</v>
      </c>
      <c r="H7" s="20" t="s">
        <v>70</v>
      </c>
      <c r="I7" s="20" t="s">
        <v>71</v>
      </c>
      <c r="J7" s="20" t="s">
        <v>72</v>
      </c>
      <c r="K7" s="20" t="s">
        <v>6</v>
      </c>
      <c r="L7" s="20" t="s">
        <v>7</v>
      </c>
      <c r="M7" s="20" t="s">
        <v>8</v>
      </c>
    </row>
    <row r="8" spans="1:61" s="1" customFormat="1" ht="12.9" customHeight="1" x14ac:dyDescent="0.3">
      <c r="A8" s="21">
        <v>1</v>
      </c>
      <c r="B8" s="196"/>
      <c r="C8" s="197"/>
      <c r="D8" s="196"/>
      <c r="E8" s="197"/>
      <c r="F8" s="29"/>
      <c r="G8" s="91"/>
      <c r="H8" s="104"/>
      <c r="I8" s="104"/>
      <c r="J8" s="104"/>
      <c r="K8" s="92"/>
      <c r="L8" s="93">
        <f>ROUND(PRODUCT(K8,R9),0)</f>
        <v>0</v>
      </c>
      <c r="M8" s="93">
        <f>SUM(K8,L8)</f>
        <v>0</v>
      </c>
      <c r="O8" s="211" t="s">
        <v>52</v>
      </c>
      <c r="P8" s="212"/>
      <c r="Q8" s="213"/>
      <c r="R8" s="71">
        <v>0</v>
      </c>
      <c r="S8" s="12"/>
      <c r="T8" s="12"/>
    </row>
    <row r="9" spans="1:61" s="1" customFormat="1" ht="12.9" customHeight="1" x14ac:dyDescent="0.3">
      <c r="A9" s="21">
        <v>2</v>
      </c>
      <c r="B9" s="196"/>
      <c r="C9" s="197"/>
      <c r="D9" s="196"/>
      <c r="E9" s="197"/>
      <c r="F9" s="29"/>
      <c r="G9" s="91"/>
      <c r="H9" s="104"/>
      <c r="I9" s="104"/>
      <c r="J9" s="104"/>
      <c r="K9" s="92"/>
      <c r="L9" s="93">
        <f>ROUND(PRODUCT(K9,R9),0)</f>
        <v>0</v>
      </c>
      <c r="M9" s="93">
        <f>SUM(K9,L9)</f>
        <v>0</v>
      </c>
      <c r="O9" s="208" t="s">
        <v>53</v>
      </c>
      <c r="P9" s="209"/>
      <c r="Q9" s="210"/>
      <c r="R9" s="72">
        <v>0.41</v>
      </c>
    </row>
    <row r="10" spans="1:61" s="1" customFormat="1" ht="12.9" customHeight="1" x14ac:dyDescent="0.3">
      <c r="A10" s="21">
        <v>3</v>
      </c>
      <c r="B10" s="196"/>
      <c r="C10" s="197"/>
      <c r="D10" s="196"/>
      <c r="E10" s="197"/>
      <c r="F10" s="29"/>
      <c r="G10" s="91"/>
      <c r="H10" s="104"/>
      <c r="I10" s="104"/>
      <c r="J10" s="104"/>
      <c r="K10" s="92"/>
      <c r="L10" s="93">
        <f>ROUND(PRODUCT(K10,R9),0)</f>
        <v>0</v>
      </c>
      <c r="M10" s="93">
        <f>SUM(K10,L10)</f>
        <v>0</v>
      </c>
      <c r="O10" s="208" t="s">
        <v>79</v>
      </c>
      <c r="P10" s="209"/>
      <c r="Q10" s="210"/>
      <c r="R10" s="72">
        <v>7.4999999999999997E-2</v>
      </c>
    </row>
    <row r="11" spans="1:61" s="1" customFormat="1" ht="12.9" customHeight="1" x14ac:dyDescent="0.3">
      <c r="A11" s="21">
        <v>4</v>
      </c>
      <c r="B11" s="196"/>
      <c r="C11" s="197"/>
      <c r="D11" s="196"/>
      <c r="E11" s="197"/>
      <c r="F11" s="29"/>
      <c r="G11" s="91"/>
      <c r="H11" s="104"/>
      <c r="I11" s="104"/>
      <c r="J11" s="104"/>
      <c r="K11" s="92"/>
      <c r="L11" s="93">
        <f>ROUND(PRODUCT(K11,R9),0)</f>
        <v>0</v>
      </c>
      <c r="M11" s="93">
        <f>SUM(K11,L11)</f>
        <v>0</v>
      </c>
      <c r="O11" s="208" t="s">
        <v>54</v>
      </c>
      <c r="P11" s="209"/>
      <c r="Q11" s="210"/>
      <c r="R11" s="72">
        <v>0.38</v>
      </c>
    </row>
    <row r="12" spans="1:61" s="1" customFormat="1" ht="12.9" customHeight="1" thickBot="1" x14ac:dyDescent="0.35">
      <c r="A12" s="21">
        <v>5</v>
      </c>
      <c r="B12" s="196"/>
      <c r="C12" s="197"/>
      <c r="D12" s="196"/>
      <c r="E12" s="197"/>
      <c r="F12" s="29"/>
      <c r="G12" s="91"/>
      <c r="H12" s="104"/>
      <c r="I12" s="104"/>
      <c r="J12" s="104"/>
      <c r="K12" s="92"/>
      <c r="L12" s="93">
        <f>ROUND(PRODUCT(K12,R9),0)</f>
        <v>0</v>
      </c>
      <c r="M12" s="93">
        <f>SUM(K12,L12)</f>
        <v>0</v>
      </c>
      <c r="O12" s="205" t="s">
        <v>55</v>
      </c>
      <c r="P12" s="206"/>
      <c r="Q12" s="207"/>
      <c r="R12" s="73" t="s">
        <v>127</v>
      </c>
      <c r="U12" s="13"/>
    </row>
    <row r="13" spans="1:61" s="1" customFormat="1" ht="12.9" customHeight="1" thickBot="1" x14ac:dyDescent="0.35">
      <c r="A13" s="22"/>
      <c r="B13" s="22"/>
      <c r="C13" s="22"/>
      <c r="D13" s="23"/>
      <c r="E13" s="22"/>
      <c r="F13" s="22"/>
      <c r="G13" s="22"/>
      <c r="H13" s="22"/>
      <c r="I13" s="22"/>
      <c r="J13" s="22"/>
      <c r="K13" s="22"/>
      <c r="L13" s="27" t="s">
        <v>38</v>
      </c>
      <c r="M13" s="94">
        <f>SUM(M8:M12)</f>
        <v>0</v>
      </c>
      <c r="R13" s="74"/>
      <c r="U13" s="13"/>
      <c r="V13" s="13"/>
    </row>
    <row r="14" spans="1:61" s="1" customFormat="1" ht="4.6500000000000004" hidden="1" customHeight="1" thickBot="1" x14ac:dyDescent="0.35">
      <c r="D14" s="10"/>
      <c r="L14" s="2"/>
      <c r="M14" s="5"/>
      <c r="V14" s="13"/>
    </row>
    <row r="15" spans="1:61" s="1" customFormat="1" ht="12.9" customHeight="1" x14ac:dyDescent="0.3">
      <c r="A15" s="2" t="s">
        <v>9</v>
      </c>
    </row>
    <row r="16" spans="1:61" s="1" customFormat="1" ht="33" customHeight="1" x14ac:dyDescent="0.3">
      <c r="A16" s="20" t="s">
        <v>80</v>
      </c>
      <c r="B16" s="214" t="s">
        <v>4</v>
      </c>
      <c r="C16" s="214"/>
      <c r="D16" s="214"/>
      <c r="E16" s="214"/>
      <c r="F16" s="214"/>
      <c r="G16" s="214"/>
      <c r="H16" s="20" t="s">
        <v>70</v>
      </c>
      <c r="I16" s="20" t="s">
        <v>71</v>
      </c>
      <c r="J16" s="20" t="s">
        <v>72</v>
      </c>
      <c r="K16" s="20" t="s">
        <v>6</v>
      </c>
      <c r="L16" s="20" t="s">
        <v>7</v>
      </c>
      <c r="M16" s="20" t="s">
        <v>8</v>
      </c>
      <c r="O16" s="123" t="s">
        <v>124</v>
      </c>
      <c r="P16" s="125" t="s">
        <v>126</v>
      </c>
    </row>
    <row r="17" spans="1:23" s="1" customFormat="1" ht="12.9" customHeight="1" x14ac:dyDescent="0.3">
      <c r="A17" s="21"/>
      <c r="B17" s="200" t="s">
        <v>77</v>
      </c>
      <c r="C17" s="200"/>
      <c r="D17" s="200"/>
      <c r="E17" s="200"/>
      <c r="F17" s="200"/>
      <c r="G17" s="200"/>
      <c r="H17" s="105"/>
      <c r="I17" s="105"/>
      <c r="J17" s="105"/>
      <c r="K17" s="92"/>
      <c r="L17" s="93">
        <f>ROUND(PRODUCT(K17,R9),0)</f>
        <v>0</v>
      </c>
      <c r="M17" s="93">
        <f>SUM(K17,L17)</f>
        <v>0</v>
      </c>
      <c r="O17" s="122" t="s">
        <v>121</v>
      </c>
      <c r="P17" s="124"/>
      <c r="Q17" s="93">
        <f>(P17/12)*2162</f>
        <v>0</v>
      </c>
    </row>
    <row r="18" spans="1:23" s="1" customFormat="1" ht="12.9" customHeight="1" x14ac:dyDescent="0.3">
      <c r="A18" s="21"/>
      <c r="B18" s="200" t="s">
        <v>34</v>
      </c>
      <c r="C18" s="200"/>
      <c r="D18" s="200"/>
      <c r="E18" s="200"/>
      <c r="F18" s="200"/>
      <c r="G18" s="200"/>
      <c r="H18" s="127">
        <f>P17</f>
        <v>0</v>
      </c>
      <c r="I18" s="127">
        <f>P18</f>
        <v>0</v>
      </c>
      <c r="J18" s="127">
        <f>P19</f>
        <v>0</v>
      </c>
      <c r="K18" s="126"/>
      <c r="L18" s="93">
        <f>Q20</f>
        <v>0</v>
      </c>
      <c r="M18" s="93">
        <f>K18+L18</f>
        <v>0</v>
      </c>
      <c r="O18" s="122" t="s">
        <v>122</v>
      </c>
      <c r="P18" s="124"/>
      <c r="Q18" s="93">
        <f>(P18/9)*1730</f>
        <v>0</v>
      </c>
    </row>
    <row r="19" spans="1:23" s="1" customFormat="1" ht="12.9" customHeight="1" x14ac:dyDescent="0.3">
      <c r="A19" s="21"/>
      <c r="B19" s="200" t="s">
        <v>35</v>
      </c>
      <c r="C19" s="200"/>
      <c r="D19" s="200"/>
      <c r="E19" s="200"/>
      <c r="F19" s="200"/>
      <c r="G19" s="200"/>
      <c r="H19" s="105"/>
      <c r="I19" s="105"/>
      <c r="J19" s="105"/>
      <c r="K19" s="92"/>
      <c r="L19" s="93">
        <v>0</v>
      </c>
      <c r="M19" s="93">
        <f>K19</f>
        <v>0</v>
      </c>
      <c r="O19" s="122" t="s">
        <v>123</v>
      </c>
      <c r="P19" s="124"/>
      <c r="Q19" s="93">
        <f>(P19/3)*432</f>
        <v>0</v>
      </c>
    </row>
    <row r="20" spans="1:23" s="1" customFormat="1" ht="12.9" customHeight="1" x14ac:dyDescent="0.3">
      <c r="A20" s="21"/>
      <c r="B20" s="200" t="s">
        <v>36</v>
      </c>
      <c r="C20" s="200"/>
      <c r="D20" s="200"/>
      <c r="E20" s="200"/>
      <c r="F20" s="200"/>
      <c r="G20" s="200"/>
      <c r="H20" s="105"/>
      <c r="I20" s="105"/>
      <c r="J20" s="105"/>
      <c r="K20" s="92"/>
      <c r="L20" s="93">
        <f>ROUND(PRODUCT(K20,R9),0)</f>
        <v>0</v>
      </c>
      <c r="M20" s="93">
        <f>SUM(K20,L20)</f>
        <v>0</v>
      </c>
      <c r="Q20" s="93">
        <f>SUM(Q17:Q19)</f>
        <v>0</v>
      </c>
    </row>
    <row r="21" spans="1:23" s="1" customFormat="1" ht="12.9" customHeight="1" x14ac:dyDescent="0.3">
      <c r="A21" s="21"/>
      <c r="B21" s="200" t="s">
        <v>48</v>
      </c>
      <c r="C21" s="200"/>
      <c r="D21" s="200"/>
      <c r="E21" s="200"/>
      <c r="F21" s="200"/>
      <c r="G21" s="200"/>
      <c r="H21" s="105"/>
      <c r="I21" s="105"/>
      <c r="J21" s="105"/>
      <c r="K21" s="92"/>
      <c r="L21" s="93">
        <f>ROUND(PRODUCT(K21,R9),0)</f>
        <v>0</v>
      </c>
      <c r="M21" s="93">
        <f>SUM(K21,L21)</f>
        <v>0</v>
      </c>
    </row>
    <row r="22" spans="1:23" s="1" customFormat="1" ht="12.9" customHeight="1" thickBot="1" x14ac:dyDescent="0.35">
      <c r="A22" s="22"/>
      <c r="B22" s="22"/>
      <c r="C22" s="22"/>
      <c r="D22" s="22"/>
      <c r="E22" s="22"/>
      <c r="F22" s="24"/>
      <c r="G22" s="24"/>
      <c r="H22" s="25"/>
      <c r="I22" s="25"/>
      <c r="J22" s="25"/>
      <c r="K22" s="26"/>
      <c r="L22" s="28" t="s">
        <v>38</v>
      </c>
      <c r="M22" s="95">
        <f>SUM(M17:M21)</f>
        <v>0</v>
      </c>
      <c r="O22" s="17"/>
      <c r="P22" s="17"/>
      <c r="Q22" s="17"/>
      <c r="R22" s="17"/>
      <c r="S22" s="17"/>
      <c r="T22" s="17"/>
      <c r="U22" s="31"/>
      <c r="V22" s="112"/>
    </row>
    <row r="23" spans="1:23" s="1" customFormat="1" ht="12.9" customHeight="1" thickBot="1" x14ac:dyDescent="0.35">
      <c r="A23" s="22"/>
      <c r="B23" s="22"/>
      <c r="C23" s="22"/>
      <c r="D23" s="22"/>
      <c r="E23" s="22"/>
      <c r="F23" s="24"/>
      <c r="G23" s="24"/>
      <c r="H23" s="25"/>
      <c r="I23" s="25"/>
      <c r="J23" s="25"/>
      <c r="K23" s="26"/>
      <c r="L23" s="38"/>
      <c r="M23" s="26"/>
      <c r="O23" s="203" t="s">
        <v>51</v>
      </c>
      <c r="P23" s="204"/>
      <c r="Q23" s="63"/>
      <c r="R23" s="63"/>
      <c r="S23" s="63"/>
      <c r="T23" s="63"/>
      <c r="U23" s="99"/>
      <c r="V23" s="113"/>
    </row>
    <row r="24" spans="1:23" s="1" customFormat="1" ht="12.9" customHeight="1" thickBot="1" x14ac:dyDescent="0.35">
      <c r="A24" s="2"/>
      <c r="B24" s="164" t="s">
        <v>37</v>
      </c>
      <c r="C24" s="165"/>
      <c r="D24" s="165"/>
      <c r="E24" s="165"/>
      <c r="F24" s="165"/>
      <c r="G24" s="165"/>
      <c r="H24" s="165"/>
      <c r="I24" s="165"/>
      <c r="J24" s="165"/>
      <c r="K24" s="166"/>
      <c r="L24" s="198">
        <f>SUM(M13,M22)</f>
        <v>0</v>
      </c>
      <c r="M24" s="199"/>
      <c r="O24" s="64" t="s">
        <v>113</v>
      </c>
      <c r="P24" s="65"/>
      <c r="Q24" s="65"/>
      <c r="R24" s="65"/>
      <c r="S24" s="65"/>
      <c r="T24" s="65"/>
      <c r="U24" s="100"/>
      <c r="V24" s="101"/>
      <c r="W24" s="11"/>
    </row>
    <row r="25" spans="1:23" s="1" customFormat="1" ht="12.9" customHeight="1" x14ac:dyDescent="0.3">
      <c r="A25" s="19" t="s">
        <v>63</v>
      </c>
      <c r="B25" s="158" t="s">
        <v>117</v>
      </c>
      <c r="C25" s="159"/>
      <c r="D25" s="159"/>
      <c r="E25" s="159"/>
      <c r="F25" s="159"/>
      <c r="G25" s="159"/>
      <c r="H25" s="159"/>
      <c r="I25" s="159"/>
      <c r="J25" s="159"/>
      <c r="K25" s="160"/>
      <c r="L25" s="176" t="s">
        <v>8</v>
      </c>
      <c r="M25" s="177"/>
      <c r="O25" s="64" t="s">
        <v>114</v>
      </c>
      <c r="P25" s="65"/>
      <c r="Q25" s="65"/>
      <c r="R25" s="65"/>
      <c r="S25" s="65"/>
      <c r="T25" s="65"/>
      <c r="U25" s="100"/>
      <c r="V25" s="101"/>
    </row>
    <row r="26" spans="1:23" s="1" customFormat="1" ht="12.9" customHeight="1" x14ac:dyDescent="0.3">
      <c r="A26" s="18">
        <v>1</v>
      </c>
      <c r="B26" s="150"/>
      <c r="C26" s="151"/>
      <c r="D26" s="151"/>
      <c r="E26" s="151"/>
      <c r="F26" s="151"/>
      <c r="G26" s="151"/>
      <c r="H26" s="151"/>
      <c r="I26" s="151"/>
      <c r="J26" s="151"/>
      <c r="K26" s="180"/>
      <c r="L26" s="181"/>
      <c r="M26" s="173"/>
      <c r="O26" s="64" t="s">
        <v>115</v>
      </c>
      <c r="P26" s="65"/>
      <c r="Q26" s="65"/>
      <c r="R26" s="65"/>
      <c r="S26" s="65"/>
      <c r="T26" s="65"/>
      <c r="U26" s="100"/>
      <c r="V26" s="101"/>
    </row>
    <row r="27" spans="1:23" s="1" customFormat="1" ht="12.9" customHeight="1" x14ac:dyDescent="0.3">
      <c r="A27" s="18">
        <v>2</v>
      </c>
      <c r="B27" s="150"/>
      <c r="C27" s="151"/>
      <c r="D27" s="151"/>
      <c r="E27" s="151"/>
      <c r="F27" s="151"/>
      <c r="G27" s="151"/>
      <c r="H27" s="151"/>
      <c r="I27" s="151"/>
      <c r="J27" s="151"/>
      <c r="K27" s="180"/>
      <c r="L27" s="181"/>
      <c r="M27" s="173"/>
      <c r="O27" s="64" t="s">
        <v>109</v>
      </c>
      <c r="P27" s="65"/>
      <c r="Q27" s="65"/>
      <c r="R27" s="65"/>
      <c r="S27" s="65"/>
      <c r="T27" s="65"/>
      <c r="U27" s="100"/>
      <c r="V27" s="101"/>
    </row>
    <row r="28" spans="1:23" s="1" customFormat="1" ht="12.9" customHeight="1" x14ac:dyDescent="0.3">
      <c r="A28" s="137"/>
      <c r="B28" s="158" t="s">
        <v>11</v>
      </c>
      <c r="C28" s="159"/>
      <c r="D28" s="159"/>
      <c r="E28" s="159"/>
      <c r="F28" s="159"/>
      <c r="G28" s="159"/>
      <c r="H28" s="159"/>
      <c r="I28" s="159"/>
      <c r="J28" s="159"/>
      <c r="K28" s="160"/>
      <c r="L28" s="174">
        <f>SUM(L26:M27)</f>
        <v>0</v>
      </c>
      <c r="M28" s="175"/>
      <c r="O28" s="64" t="s">
        <v>116</v>
      </c>
      <c r="P28" s="65"/>
      <c r="Q28" s="65"/>
      <c r="R28" s="65"/>
      <c r="S28" s="65"/>
      <c r="T28" s="65"/>
      <c r="U28" s="100"/>
      <c r="V28" s="101"/>
    </row>
    <row r="29" spans="1:23" s="1" customFormat="1" ht="12.9" customHeight="1" x14ac:dyDescent="0.3">
      <c r="A29" s="19" t="s">
        <v>64</v>
      </c>
      <c r="B29" s="158" t="s">
        <v>12</v>
      </c>
      <c r="C29" s="159"/>
      <c r="D29" s="159"/>
      <c r="E29" s="159"/>
      <c r="F29" s="159"/>
      <c r="G29" s="159"/>
      <c r="H29" s="159"/>
      <c r="I29" s="159"/>
      <c r="J29" s="159"/>
      <c r="K29" s="160"/>
      <c r="L29" s="194"/>
      <c r="M29" s="195"/>
      <c r="O29" s="64" t="s">
        <v>73</v>
      </c>
      <c r="P29" s="65"/>
      <c r="Q29" s="65"/>
      <c r="R29" s="65"/>
      <c r="S29" s="65"/>
      <c r="T29" s="65"/>
      <c r="U29" s="100"/>
      <c r="V29" s="101"/>
    </row>
    <row r="30" spans="1:23" s="1" customFormat="1" ht="12.9" customHeight="1" thickBot="1" x14ac:dyDescent="0.35">
      <c r="A30" s="18">
        <v>1</v>
      </c>
      <c r="B30" s="150" t="s">
        <v>56</v>
      </c>
      <c r="C30" s="151"/>
      <c r="D30" s="151"/>
      <c r="E30" s="151"/>
      <c r="F30" s="151"/>
      <c r="G30" s="151"/>
      <c r="H30" s="151"/>
      <c r="I30" s="151"/>
      <c r="J30" s="151"/>
      <c r="K30" s="180"/>
      <c r="L30" s="181"/>
      <c r="M30" s="173"/>
      <c r="O30" s="66" t="s">
        <v>125</v>
      </c>
      <c r="P30" s="67"/>
      <c r="Q30" s="67"/>
      <c r="R30" s="67"/>
      <c r="S30" s="67"/>
      <c r="T30" s="67"/>
      <c r="U30" s="102"/>
      <c r="V30" s="103"/>
    </row>
    <row r="31" spans="1:23" s="1" customFormat="1" ht="12.9" customHeight="1" x14ac:dyDescent="0.3">
      <c r="A31" s="18">
        <v>2</v>
      </c>
      <c r="B31" s="150" t="s">
        <v>57</v>
      </c>
      <c r="C31" s="151"/>
      <c r="D31" s="151"/>
      <c r="E31" s="151"/>
      <c r="F31" s="151"/>
      <c r="G31" s="151"/>
      <c r="H31" s="151"/>
      <c r="I31" s="151"/>
      <c r="J31" s="151"/>
      <c r="K31" s="180"/>
      <c r="L31" s="181"/>
      <c r="M31" s="173"/>
    </row>
    <row r="32" spans="1:23" s="1" customFormat="1" ht="12.9" customHeight="1" x14ac:dyDescent="0.3">
      <c r="A32" s="137"/>
      <c r="B32" s="158" t="s">
        <v>13</v>
      </c>
      <c r="C32" s="159"/>
      <c r="D32" s="159"/>
      <c r="E32" s="159"/>
      <c r="F32" s="159"/>
      <c r="G32" s="159"/>
      <c r="H32" s="159"/>
      <c r="I32" s="159"/>
      <c r="J32" s="159"/>
      <c r="K32" s="160"/>
      <c r="L32" s="174">
        <f>SUM(L30:M31)</f>
        <v>0</v>
      </c>
      <c r="M32" s="175"/>
    </row>
    <row r="33" spans="1:18" s="1" customFormat="1" ht="12.9" customHeight="1" x14ac:dyDescent="0.3">
      <c r="A33" s="19" t="s">
        <v>65</v>
      </c>
      <c r="B33" s="158" t="s">
        <v>14</v>
      </c>
      <c r="C33" s="159"/>
      <c r="D33" s="159"/>
      <c r="E33" s="159"/>
      <c r="F33" s="159"/>
      <c r="G33" s="159"/>
      <c r="H33" s="159"/>
      <c r="I33" s="159"/>
      <c r="J33" s="159"/>
      <c r="K33" s="160"/>
      <c r="L33" s="192"/>
      <c r="M33" s="193"/>
    </row>
    <row r="34" spans="1:18" s="1" customFormat="1" ht="12.9" customHeight="1" x14ac:dyDescent="0.3">
      <c r="A34" s="18">
        <v>1</v>
      </c>
      <c r="B34" s="150" t="s">
        <v>58</v>
      </c>
      <c r="C34" s="151"/>
      <c r="D34" s="151"/>
      <c r="E34" s="151"/>
      <c r="F34" s="151"/>
      <c r="G34" s="151"/>
      <c r="H34" s="151"/>
      <c r="I34" s="151"/>
      <c r="J34" s="151"/>
      <c r="K34" s="180"/>
      <c r="L34" s="181"/>
      <c r="M34" s="173"/>
    </row>
    <row r="35" spans="1:18" s="1" customFormat="1" ht="12.9" customHeight="1" x14ac:dyDescent="0.3">
      <c r="A35" s="18">
        <v>2</v>
      </c>
      <c r="B35" s="150" t="s">
        <v>59</v>
      </c>
      <c r="C35" s="151"/>
      <c r="D35" s="151"/>
      <c r="E35" s="151"/>
      <c r="F35" s="151"/>
      <c r="G35" s="151"/>
      <c r="H35" s="151"/>
      <c r="I35" s="151"/>
      <c r="J35" s="151"/>
      <c r="K35" s="180"/>
      <c r="L35" s="181"/>
      <c r="M35" s="173"/>
    </row>
    <row r="36" spans="1:18" s="1" customFormat="1" ht="12.9" customHeight="1" x14ac:dyDescent="0.3">
      <c r="A36" s="18">
        <v>3</v>
      </c>
      <c r="B36" s="150" t="s">
        <v>12</v>
      </c>
      <c r="C36" s="151"/>
      <c r="D36" s="151"/>
      <c r="E36" s="151"/>
      <c r="F36" s="151"/>
      <c r="G36" s="151"/>
      <c r="H36" s="151"/>
      <c r="I36" s="151"/>
      <c r="J36" s="151"/>
      <c r="K36" s="180"/>
      <c r="L36" s="181"/>
      <c r="M36" s="173"/>
    </row>
    <row r="37" spans="1:18" s="1" customFormat="1" ht="12.9" customHeight="1" x14ac:dyDescent="0.3">
      <c r="A37" s="18">
        <v>4</v>
      </c>
      <c r="B37" s="150" t="s">
        <v>60</v>
      </c>
      <c r="C37" s="151"/>
      <c r="D37" s="151"/>
      <c r="E37" s="151"/>
      <c r="F37" s="151"/>
      <c r="G37" s="151"/>
      <c r="H37" s="151"/>
      <c r="I37" s="151"/>
      <c r="J37" s="151"/>
      <c r="K37" s="180"/>
      <c r="L37" s="181"/>
      <c r="M37" s="173"/>
    </row>
    <row r="38" spans="1:18" s="1" customFormat="1" ht="12.9" customHeight="1" x14ac:dyDescent="0.3">
      <c r="A38" s="18">
        <v>5</v>
      </c>
      <c r="B38" s="150" t="s">
        <v>48</v>
      </c>
      <c r="C38" s="151"/>
      <c r="D38" s="151"/>
      <c r="E38" s="151"/>
      <c r="F38" s="151"/>
      <c r="G38" s="151"/>
      <c r="H38" s="151"/>
      <c r="I38" s="151"/>
      <c r="J38" s="151"/>
      <c r="K38" s="180"/>
      <c r="L38" s="181"/>
      <c r="M38" s="173"/>
    </row>
    <row r="39" spans="1:18" s="1" customFormat="1" ht="12.9" customHeight="1" x14ac:dyDescent="0.3">
      <c r="A39" s="137"/>
      <c r="B39" s="158" t="s">
        <v>15</v>
      </c>
      <c r="C39" s="159"/>
      <c r="D39" s="159"/>
      <c r="E39" s="159"/>
      <c r="F39" s="159"/>
      <c r="G39" s="159"/>
      <c r="H39" s="159"/>
      <c r="I39" s="159"/>
      <c r="J39" s="159"/>
      <c r="K39" s="160"/>
      <c r="L39" s="174">
        <f>SUM(L34:M38)</f>
        <v>0</v>
      </c>
      <c r="M39" s="175"/>
    </row>
    <row r="40" spans="1:18" s="1" customFormat="1" ht="12.9" customHeight="1" x14ac:dyDescent="0.3">
      <c r="A40" s="19" t="s">
        <v>66</v>
      </c>
      <c r="B40" s="158" t="s">
        <v>17</v>
      </c>
      <c r="C40" s="159"/>
      <c r="D40" s="159"/>
      <c r="E40" s="159"/>
      <c r="F40" s="159"/>
      <c r="G40" s="159"/>
      <c r="H40" s="159"/>
      <c r="I40" s="159"/>
      <c r="J40" s="159"/>
      <c r="K40" s="160"/>
      <c r="L40" s="178"/>
      <c r="M40" s="179"/>
    </row>
    <row r="41" spans="1:18" s="1" customFormat="1" ht="12.9" customHeight="1" x14ac:dyDescent="0.3">
      <c r="A41" s="18">
        <v>1</v>
      </c>
      <c r="B41" s="150" t="s">
        <v>18</v>
      </c>
      <c r="C41" s="151"/>
      <c r="D41" s="151"/>
      <c r="E41" s="151"/>
      <c r="F41" s="151"/>
      <c r="G41" s="151"/>
      <c r="H41" s="151"/>
      <c r="I41" s="151"/>
      <c r="J41" s="151"/>
      <c r="K41" s="180"/>
      <c r="L41" s="181"/>
      <c r="M41" s="173"/>
      <c r="O41" s="152" t="s">
        <v>27</v>
      </c>
      <c r="P41" s="152"/>
      <c r="Q41" s="152"/>
    </row>
    <row r="42" spans="1:18" s="1" customFormat="1" ht="12.9" customHeight="1" x14ac:dyDescent="0.3">
      <c r="A42" s="18">
        <v>2</v>
      </c>
      <c r="B42" s="150" t="s">
        <v>19</v>
      </c>
      <c r="C42" s="151"/>
      <c r="D42" s="151"/>
      <c r="E42" s="151"/>
      <c r="F42" s="151"/>
      <c r="G42" s="151"/>
      <c r="H42" s="151"/>
      <c r="I42" s="151"/>
      <c r="J42" s="151"/>
      <c r="K42" s="180"/>
      <c r="L42" s="181"/>
      <c r="M42" s="173"/>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80"/>
      <c r="L43" s="181"/>
      <c r="M43" s="173"/>
      <c r="P43" s="170" t="s">
        <v>100</v>
      </c>
      <c r="Q43" s="170"/>
      <c r="R43" s="6" t="s">
        <v>29</v>
      </c>
    </row>
    <row r="44" spans="1:18" s="1" customFormat="1" ht="12.9" customHeight="1" x14ac:dyDescent="0.3">
      <c r="A44" s="18">
        <v>4</v>
      </c>
      <c r="B44" s="150" t="s">
        <v>20</v>
      </c>
      <c r="C44" s="151"/>
      <c r="D44" s="151"/>
      <c r="E44" s="151"/>
      <c r="F44" s="151"/>
      <c r="G44" s="151"/>
      <c r="H44" s="151"/>
      <c r="I44" s="151"/>
      <c r="J44" s="151"/>
      <c r="K44" s="180"/>
      <c r="L44" s="181"/>
      <c r="M44" s="173"/>
      <c r="O44" s="43" t="s">
        <v>30</v>
      </c>
      <c r="P44" s="184"/>
      <c r="Q44" s="184"/>
      <c r="R44" s="109">
        <f>IF(P44&gt;=25000,25000,P44)</f>
        <v>0</v>
      </c>
    </row>
    <row r="45" spans="1:18" s="1" customFormat="1" ht="12.9" customHeight="1" x14ac:dyDescent="0.3">
      <c r="A45" s="18">
        <v>5</v>
      </c>
      <c r="B45" s="150" t="s">
        <v>21</v>
      </c>
      <c r="C45" s="151"/>
      <c r="D45" s="151"/>
      <c r="E45" s="151"/>
      <c r="F45" s="151"/>
      <c r="G45" s="151"/>
      <c r="H45" s="151"/>
      <c r="I45" s="151"/>
      <c r="J45" s="151"/>
      <c r="K45" s="180"/>
      <c r="L45" s="174">
        <f>SUM(P44:P47)</f>
        <v>0</v>
      </c>
      <c r="M45" s="175"/>
      <c r="O45" s="43" t="s">
        <v>31</v>
      </c>
      <c r="P45" s="184"/>
      <c r="Q45" s="184"/>
      <c r="R45" s="109">
        <f t="shared" ref="R45:R47" si="0">IF(P45&gt;=25000,25000,P45)</f>
        <v>0</v>
      </c>
    </row>
    <row r="46" spans="1:18" s="1" customFormat="1" ht="12.9" customHeight="1" x14ac:dyDescent="0.3">
      <c r="A46" s="18">
        <v>6</v>
      </c>
      <c r="B46" s="150" t="s">
        <v>22</v>
      </c>
      <c r="C46" s="151"/>
      <c r="D46" s="151"/>
      <c r="E46" s="151"/>
      <c r="F46" s="151"/>
      <c r="G46" s="151"/>
      <c r="H46" s="151"/>
      <c r="I46" s="151"/>
      <c r="J46" s="151"/>
      <c r="K46" s="180"/>
      <c r="L46" s="181"/>
      <c r="M46" s="173"/>
      <c r="O46" s="43" t="s">
        <v>32</v>
      </c>
      <c r="P46" s="184"/>
      <c r="Q46" s="184"/>
      <c r="R46" s="109">
        <f t="shared" si="0"/>
        <v>0</v>
      </c>
    </row>
    <row r="47" spans="1:18" s="1" customFormat="1" ht="12.9" customHeight="1" x14ac:dyDescent="0.3">
      <c r="A47" s="18">
        <v>7</v>
      </c>
      <c r="B47" s="150" t="s">
        <v>61</v>
      </c>
      <c r="C47" s="151"/>
      <c r="D47" s="151"/>
      <c r="E47" s="151"/>
      <c r="F47" s="151"/>
      <c r="G47" s="151"/>
      <c r="H47" s="151"/>
      <c r="I47" s="151"/>
      <c r="J47" s="151"/>
      <c r="K47" s="180"/>
      <c r="L47" s="181"/>
      <c r="M47" s="173"/>
      <c r="O47" s="42" t="s">
        <v>33</v>
      </c>
      <c r="P47" s="184"/>
      <c r="Q47" s="184"/>
      <c r="R47" s="109">
        <f t="shared" si="0"/>
        <v>0</v>
      </c>
    </row>
    <row r="48" spans="1:18" s="1" customFormat="1" ht="12.9" customHeight="1" x14ac:dyDescent="0.3">
      <c r="A48" s="18">
        <v>8</v>
      </c>
      <c r="B48" s="150" t="s">
        <v>62</v>
      </c>
      <c r="C48" s="151"/>
      <c r="D48" s="151"/>
      <c r="E48" s="151"/>
      <c r="F48" s="151"/>
      <c r="G48" s="151"/>
      <c r="H48" s="151"/>
      <c r="I48" s="151"/>
      <c r="J48" s="151"/>
      <c r="K48" s="180"/>
      <c r="L48" s="174">
        <f>ROUND(PRODUCT(K18,R11),0)</f>
        <v>0</v>
      </c>
      <c r="M48" s="175"/>
      <c r="O48" s="62" t="s">
        <v>38</v>
      </c>
      <c r="P48" s="185">
        <f>SUM(P44:P47)</f>
        <v>0</v>
      </c>
      <c r="Q48" s="186"/>
      <c r="R48" s="119">
        <f>SUM(R44:R47)</f>
        <v>0</v>
      </c>
    </row>
    <row r="49" spans="1:21" s="1" customFormat="1" ht="12.75" customHeight="1" x14ac:dyDescent="0.3">
      <c r="A49" s="18">
        <v>9</v>
      </c>
      <c r="B49" s="187" t="s">
        <v>48</v>
      </c>
      <c r="C49" s="188"/>
      <c r="D49" s="188"/>
      <c r="E49" s="188"/>
      <c r="F49" s="188"/>
      <c r="G49" s="188"/>
      <c r="H49" s="188"/>
      <c r="I49" s="188"/>
      <c r="J49" s="188"/>
      <c r="K49" s="189"/>
      <c r="L49" s="181"/>
      <c r="M49" s="173"/>
    </row>
    <row r="50" spans="1:21" s="1" customFormat="1" ht="12.9" customHeight="1" x14ac:dyDescent="0.3">
      <c r="A50" s="62"/>
      <c r="B50" s="161" t="s">
        <v>16</v>
      </c>
      <c r="C50" s="162"/>
      <c r="D50" s="162"/>
      <c r="E50" s="162"/>
      <c r="F50" s="162"/>
      <c r="G50" s="162"/>
      <c r="H50" s="162"/>
      <c r="I50" s="162"/>
      <c r="J50" s="162"/>
      <c r="K50" s="163"/>
      <c r="L50" s="174">
        <f>SUM(L41:M49)</f>
        <v>0</v>
      </c>
      <c r="M50" s="175"/>
    </row>
    <row r="51" spans="1:21" s="1" customFormat="1" ht="12.9" customHeight="1" x14ac:dyDescent="0.3">
      <c r="A51" s="143" t="s">
        <v>87</v>
      </c>
      <c r="B51" s="158" t="s">
        <v>134</v>
      </c>
      <c r="C51" s="159"/>
      <c r="D51" s="159"/>
      <c r="E51" s="159"/>
      <c r="F51" s="159"/>
      <c r="G51" s="159"/>
      <c r="H51" s="159"/>
      <c r="I51" s="159"/>
      <c r="J51" s="159"/>
      <c r="K51" s="160"/>
      <c r="L51" s="190">
        <f>SUM(L24,L28,L32,L39,L50)</f>
        <v>0</v>
      </c>
      <c r="M51" s="191"/>
    </row>
    <row r="52" spans="1:21" s="1" customFormat="1" ht="6" customHeight="1" x14ac:dyDescent="0.3">
      <c r="A52" s="34"/>
      <c r="B52" s="35"/>
      <c r="C52" s="35"/>
      <c r="D52" s="35"/>
      <c r="E52" s="35"/>
      <c r="F52" s="35"/>
      <c r="G52" s="35"/>
      <c r="H52" s="35"/>
      <c r="I52" s="35"/>
      <c r="J52" s="35"/>
      <c r="K52" s="35"/>
      <c r="L52" s="36"/>
      <c r="M52" s="36"/>
      <c r="O52" s="1" t="s">
        <v>75</v>
      </c>
    </row>
    <row r="53" spans="1:21" s="1" customFormat="1" ht="12.9" customHeight="1" x14ac:dyDescent="0.3">
      <c r="A53" s="141" t="s">
        <v>136</v>
      </c>
      <c r="B53" s="165" t="s">
        <v>135</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2" t="s">
        <v>24</v>
      </c>
      <c r="J54" s="182"/>
      <c r="K54" s="183"/>
      <c r="L54" s="176"/>
      <c r="M54" s="177"/>
    </row>
    <row r="55" spans="1:21" s="1" customFormat="1" ht="12.9" customHeight="1" x14ac:dyDescent="0.3">
      <c r="A55" s="129"/>
      <c r="B55" s="129" t="s">
        <v>81</v>
      </c>
      <c r="C55" s="130"/>
      <c r="D55" s="130"/>
      <c r="E55" s="131"/>
      <c r="F55" s="169">
        <f>IF(R12="Research On-Campus",0.5,IF(R12="Off-Campus",0.26,IF(R12="Research State On-Campus",0.26,IF(R12="Instruction On-Campus",0.49,IF(R12="Instruction State On-Campus",0.26,IF(R12="Public Service On-Campus",0.35,IF(R12="Public Service State On-Campus",0.26,IF(R12="Other",R13))))))))</f>
        <v>0.5</v>
      </c>
      <c r="G55" s="170"/>
      <c r="H55" s="170"/>
      <c r="I55" s="171">
        <f>IF(B55="Modified Total Direct Costs (MTDC)",SUM(L51+R48-L45-(L28+L48+L39)),IF(B55="Total Direct Costs (TDC)",L51,IF(B55="Salaries &amp; Wages (S&amp;W)",(K8+K9+K10+K11+K12+K17+K18+K19+K20+K21),IF(B55="Salaries, Wages, and Fringe Benefits (SW&amp;F)",L24,IF(B55="Other",F55)))))</f>
        <v>0</v>
      </c>
      <c r="J55" s="172"/>
      <c r="K55" s="173"/>
      <c r="L55" s="174">
        <f>ROUND(PRODUCT(I55,F55),0)</f>
        <v>0</v>
      </c>
      <c r="M55" s="175"/>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142" t="s">
        <v>138</v>
      </c>
      <c r="B57" s="165" t="s">
        <v>137</v>
      </c>
      <c r="C57" s="165"/>
      <c r="D57" s="165"/>
      <c r="E57" s="165"/>
      <c r="F57" s="165"/>
      <c r="G57" s="165"/>
      <c r="H57" s="165"/>
      <c r="I57" s="165"/>
      <c r="J57" s="165"/>
      <c r="K57" s="165"/>
      <c r="L57" s="167">
        <f>SUM(L51,L55)</f>
        <v>0</v>
      </c>
      <c r="M57" s="168"/>
      <c r="O57"/>
      <c r="P57"/>
      <c r="Q57" s="5"/>
      <c r="R57" s="7"/>
      <c r="S57"/>
      <c r="T57"/>
      <c r="U57"/>
    </row>
    <row r="58" spans="1:21" ht="15" customHeight="1" x14ac:dyDescent="0.3">
      <c r="Q58" s="5"/>
      <c r="R58" s="7"/>
    </row>
    <row r="59" spans="1:21" ht="9" customHeight="1" x14ac:dyDescent="0.3">
      <c r="Q59" s="5"/>
      <c r="R59" s="7"/>
    </row>
    <row r="103" spans="2:13" customFormat="1" x14ac:dyDescent="0.3">
      <c r="B103" s="16"/>
      <c r="C103" s="16"/>
      <c r="D103" s="16"/>
      <c r="E103" s="16"/>
      <c r="F103" s="16"/>
      <c r="G103" s="16"/>
      <c r="H103" s="16"/>
      <c r="I103" s="16"/>
      <c r="J103" s="16"/>
      <c r="K103" s="16"/>
      <c r="L103" s="16"/>
      <c r="M103" s="16"/>
    </row>
    <row r="104" spans="2:13" customFormat="1" x14ac:dyDescent="0.3">
      <c r="B104" s="16"/>
      <c r="C104" s="1"/>
      <c r="D104" s="1"/>
      <c r="E104" s="1"/>
      <c r="F104" s="1"/>
      <c r="G104" s="1"/>
      <c r="H104" s="1"/>
      <c r="I104" s="1"/>
      <c r="J104" s="1"/>
      <c r="K104" s="1"/>
      <c r="L104" s="1"/>
      <c r="M104" s="1"/>
    </row>
    <row r="105" spans="2:13" customFormat="1" x14ac:dyDescent="0.3">
      <c r="B105" s="16"/>
      <c r="C105" s="1"/>
      <c r="D105" s="1"/>
      <c r="E105" s="1"/>
      <c r="F105" s="1"/>
      <c r="G105" s="1"/>
      <c r="H105" s="1"/>
      <c r="I105" s="1"/>
      <c r="J105" s="1"/>
      <c r="K105" s="1"/>
      <c r="L105" s="1"/>
      <c r="M105" s="1"/>
    </row>
    <row r="106" spans="2:13" customFormat="1" x14ac:dyDescent="0.3">
      <c r="B106" s="16"/>
      <c r="C106" s="1"/>
      <c r="D106" s="1"/>
      <c r="E106" s="1"/>
      <c r="F106" s="1"/>
      <c r="G106" s="1"/>
      <c r="H106" s="1"/>
      <c r="I106" s="1"/>
      <c r="J106" s="1"/>
      <c r="K106" s="1"/>
      <c r="L106" s="1"/>
      <c r="M106" s="1"/>
    </row>
    <row r="107" spans="2:13" customFormat="1" x14ac:dyDescent="0.3">
      <c r="B107" s="16"/>
      <c r="C107" s="1"/>
      <c r="D107" s="1"/>
      <c r="E107" s="1"/>
      <c r="F107" s="1"/>
      <c r="G107" s="1"/>
      <c r="H107" s="1"/>
      <c r="I107" s="1"/>
      <c r="J107" s="1"/>
      <c r="K107" s="1"/>
      <c r="L107" s="1"/>
      <c r="M107" s="1"/>
    </row>
    <row r="108" spans="2:13" customFormat="1" x14ac:dyDescent="0.3">
      <c r="B108" s="16"/>
      <c r="C108" s="1"/>
      <c r="D108" s="1"/>
      <c r="E108" s="1"/>
      <c r="F108" s="1"/>
      <c r="G108" s="1"/>
      <c r="H108" s="1"/>
      <c r="I108" s="1"/>
      <c r="J108" s="1"/>
      <c r="K108" s="1"/>
      <c r="L108" s="1"/>
      <c r="M108" s="1"/>
    </row>
    <row r="109" spans="2:13" customFormat="1" x14ac:dyDescent="0.3">
      <c r="B109" s="16"/>
      <c r="C109" s="1"/>
      <c r="D109" s="1"/>
      <c r="E109" s="1"/>
      <c r="F109" s="1"/>
      <c r="G109" s="1"/>
      <c r="H109" s="1"/>
      <c r="I109" s="1"/>
      <c r="J109" s="1"/>
      <c r="K109" s="1"/>
      <c r="L109" s="1"/>
      <c r="M109" s="1"/>
    </row>
    <row r="110" spans="2:13" customFormat="1" x14ac:dyDescent="0.3">
      <c r="B110" s="16"/>
      <c r="C110" s="1"/>
      <c r="D110" s="1"/>
      <c r="E110" s="1"/>
      <c r="F110" s="1"/>
      <c r="G110" s="1"/>
      <c r="H110" s="1"/>
      <c r="I110" s="1"/>
      <c r="J110" s="1"/>
      <c r="K110" s="1"/>
      <c r="L110" s="1"/>
      <c r="M110" s="1"/>
    </row>
    <row r="111" spans="2:13" customFormat="1" x14ac:dyDescent="0.3">
      <c r="B111" s="16"/>
      <c r="C111" s="1"/>
      <c r="D111" s="1"/>
      <c r="E111" s="1"/>
      <c r="F111" s="1"/>
      <c r="G111" s="1"/>
      <c r="H111" s="1"/>
      <c r="I111" s="1"/>
      <c r="J111" s="1"/>
      <c r="K111" s="1"/>
      <c r="L111" s="1"/>
      <c r="M111" s="1"/>
    </row>
    <row r="112" spans="2:13" customFormat="1" x14ac:dyDescent="0.3">
      <c r="B112" s="16"/>
      <c r="C112" s="1"/>
      <c r="D112" s="1"/>
      <c r="E112" s="1"/>
      <c r="F112" s="1"/>
      <c r="G112" s="1"/>
      <c r="H112" s="1"/>
      <c r="I112" s="1"/>
      <c r="J112" s="1"/>
      <c r="K112" s="1"/>
      <c r="L112" s="1"/>
      <c r="M112" s="1"/>
    </row>
    <row r="113" spans="2:2" customFormat="1" x14ac:dyDescent="0.3">
      <c r="B113" s="16"/>
    </row>
    <row r="114" spans="2:2" customFormat="1" x14ac:dyDescent="0.3">
      <c r="B114" s="16"/>
    </row>
  </sheetData>
  <mergeCells count="103">
    <mergeCell ref="B27:K27"/>
    <mergeCell ref="L27:M27"/>
    <mergeCell ref="O23:P23"/>
    <mergeCell ref="O12:Q12"/>
    <mergeCell ref="O10:Q10"/>
    <mergeCell ref="D10:E10"/>
    <mergeCell ref="O8:Q8"/>
    <mergeCell ref="O9:Q9"/>
    <mergeCell ref="O11:Q11"/>
    <mergeCell ref="D8:E8"/>
    <mergeCell ref="D9:E9"/>
    <mergeCell ref="D11:E11"/>
    <mergeCell ref="B21:G21"/>
    <mergeCell ref="B16:G16"/>
    <mergeCell ref="B17:G17"/>
    <mergeCell ref="B18:G18"/>
    <mergeCell ref="B12:C12"/>
    <mergeCell ref="L24:M24"/>
    <mergeCell ref="B25:K25"/>
    <mergeCell ref="L25:M25"/>
    <mergeCell ref="B26:K26"/>
    <mergeCell ref="L26:M26"/>
    <mergeCell ref="B19:G19"/>
    <mergeCell ref="B7:C7"/>
    <mergeCell ref="B8:C8"/>
    <mergeCell ref="B9:C9"/>
    <mergeCell ref="B10:C10"/>
    <mergeCell ref="B11:C11"/>
    <mergeCell ref="D12:E12"/>
    <mergeCell ref="B20:G20"/>
    <mergeCell ref="D7:E7"/>
    <mergeCell ref="L28:M28"/>
    <mergeCell ref="B29:K29"/>
    <mergeCell ref="L29:M29"/>
    <mergeCell ref="B30:K30"/>
    <mergeCell ref="L30:M30"/>
    <mergeCell ref="L32:M32"/>
    <mergeCell ref="B34:K34"/>
    <mergeCell ref="L34:M34"/>
    <mergeCell ref="B35:K35"/>
    <mergeCell ref="L35:M35"/>
    <mergeCell ref="B31:K31"/>
    <mergeCell ref="L31:M31"/>
    <mergeCell ref="P45:Q45"/>
    <mergeCell ref="P46:Q46"/>
    <mergeCell ref="L51:M51"/>
    <mergeCell ref="L49:M49"/>
    <mergeCell ref="B33:K33"/>
    <mergeCell ref="L33:M33"/>
    <mergeCell ref="B36:K36"/>
    <mergeCell ref="L36:M36"/>
    <mergeCell ref="B37:K37"/>
    <mergeCell ref="L37:M37"/>
    <mergeCell ref="B38:K38"/>
    <mergeCell ref="L38:M38"/>
    <mergeCell ref="L57:M57"/>
    <mergeCell ref="F55:H55"/>
    <mergeCell ref="I55:K55"/>
    <mergeCell ref="L55:M55"/>
    <mergeCell ref="L54:M54"/>
    <mergeCell ref="L39:M39"/>
    <mergeCell ref="L40:M40"/>
    <mergeCell ref="B41:K41"/>
    <mergeCell ref="L41:M41"/>
    <mergeCell ref="B40:K40"/>
    <mergeCell ref="L50:M50"/>
    <mergeCell ref="L46:M46"/>
    <mergeCell ref="B47:K47"/>
    <mergeCell ref="B44:K44"/>
    <mergeCell ref="L44:M44"/>
    <mergeCell ref="B45:K45"/>
    <mergeCell ref="L45:M45"/>
    <mergeCell ref="F54:H54"/>
    <mergeCell ref="I54:K54"/>
    <mergeCell ref="B57:K57"/>
    <mergeCell ref="B43:K43"/>
    <mergeCell ref="L43:M43"/>
    <mergeCell ref="B42:K42"/>
    <mergeCell ref="L42:M42"/>
    <mergeCell ref="B54:D54"/>
    <mergeCell ref="O42:Q42"/>
    <mergeCell ref="D2:K2"/>
    <mergeCell ref="D4:K4"/>
    <mergeCell ref="A1:K1"/>
    <mergeCell ref="L1:M1"/>
    <mergeCell ref="D3:K3"/>
    <mergeCell ref="B39:K39"/>
    <mergeCell ref="B50:K50"/>
    <mergeCell ref="B32:K32"/>
    <mergeCell ref="B28:K28"/>
    <mergeCell ref="B24:K24"/>
    <mergeCell ref="B51:K51"/>
    <mergeCell ref="B53:K53"/>
    <mergeCell ref="O41:Q41"/>
    <mergeCell ref="P44:Q44"/>
    <mergeCell ref="P47:Q47"/>
    <mergeCell ref="P48:Q48"/>
    <mergeCell ref="P43:Q43"/>
    <mergeCell ref="B49:K49"/>
    <mergeCell ref="B48:K48"/>
    <mergeCell ref="L48:M48"/>
    <mergeCell ref="L47:M47"/>
    <mergeCell ref="B46:K46"/>
  </mergeCells>
  <dataValidations count="3">
    <dataValidation type="list" allowBlank="1" showInputMessage="1" showErrorMessage="1" sqref="B56:D56 E55:E56 B55" xr:uid="{00000000-0002-0000-0000-000000000000}">
      <formula1>Rate</formula1>
    </dataValidation>
    <dataValidation type="list" allowBlank="1" showInputMessage="1" showErrorMessage="1" sqref="R12" xr:uid="{00000000-0002-0000-0000-000001000000}">
      <formula1>Facilities</formula1>
    </dataValidation>
    <dataValidation showDropDown="1" showInputMessage="1" showErrorMessage="1" sqref="O2" xr:uid="{00000000-0002-0000-0000-000002000000}"/>
  </dataValidations>
  <pageMargins left="0.4" right="0.4" top="0.25" bottom="0.2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I114"/>
  <sheetViews>
    <sheetView zoomScaleNormal="100" workbookViewId="0">
      <pane ySplit="1" topLeftCell="A2" activePane="bottomLeft" state="frozen"/>
      <selection pane="bottomLeft" activeCell="J11" sqref="J11"/>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2.88671875" customWidth="1"/>
    <col min="17" max="17" width="8.6640625" customWidth="1"/>
    <col min="18" max="18" width="32.88671875" customWidth="1"/>
    <col min="20" max="20" width="6.5546875" customWidth="1"/>
  </cols>
  <sheetData>
    <row r="1" spans="1:61" s="8" customFormat="1" ht="21.75" customHeight="1" thickBot="1" x14ac:dyDescent="0.35">
      <c r="A1" s="220" t="s">
        <v>74</v>
      </c>
      <c r="B1" s="220"/>
      <c r="C1" s="220"/>
      <c r="D1" s="220"/>
      <c r="E1" s="220"/>
      <c r="F1" s="220"/>
      <c r="G1" s="220"/>
      <c r="H1" s="220"/>
      <c r="I1" s="220"/>
      <c r="J1" s="220"/>
      <c r="K1" s="220"/>
      <c r="L1" s="221" t="s">
        <v>105</v>
      </c>
      <c r="M1" s="221"/>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2" t="str">
        <f>IF(ISBLANK('YR1'!$O$6),"",(IF('YR1'!$O$6&gt;1,(IF(ISBLANK('YR1'!D2),"",'YR1'!D2)),"")))</f>
        <v/>
      </c>
      <c r="E2" s="222"/>
      <c r="F2" s="222"/>
      <c r="G2" s="222"/>
      <c r="H2" s="222"/>
      <c r="I2" s="222"/>
      <c r="J2" s="222"/>
      <c r="K2" s="222"/>
      <c r="M2" s="219"/>
      <c r="O2" s="115"/>
    </row>
    <row r="3" spans="1:61" s="1" customFormat="1" ht="15" customHeight="1" x14ac:dyDescent="0.3">
      <c r="A3" s="1" t="s">
        <v>69</v>
      </c>
      <c r="C3" s="3"/>
      <c r="D3" s="182" t="str">
        <f>IF(ISBLANK('YR1'!$O$6),"",(IF('YR1'!$O$6&gt;1,(IF(ISBLANK('YR1'!D3),"",'YR1'!D3)),"")))</f>
        <v/>
      </c>
      <c r="E3" s="182"/>
      <c r="F3" s="182"/>
      <c r="G3" s="182"/>
      <c r="H3" s="182"/>
      <c r="I3" s="182"/>
      <c r="J3" s="182"/>
      <c r="K3" s="182"/>
      <c r="M3" s="219"/>
    </row>
    <row r="4" spans="1:61" s="1" customFormat="1" ht="15" customHeight="1" x14ac:dyDescent="0.3">
      <c r="A4" s="1" t="s">
        <v>50</v>
      </c>
      <c r="C4" s="3"/>
      <c r="D4" s="223" t="s">
        <v>76</v>
      </c>
      <c r="E4" s="223"/>
      <c r="F4" s="223"/>
      <c r="G4" s="223"/>
      <c r="H4" s="223"/>
      <c r="I4" s="223"/>
      <c r="J4" s="223"/>
      <c r="K4" s="223"/>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26.25" customHeight="1" thickBot="1" x14ac:dyDescent="0.35">
      <c r="A7" s="20"/>
      <c r="B7" s="201" t="s">
        <v>2</v>
      </c>
      <c r="C7" s="202"/>
      <c r="D7" s="201" t="s">
        <v>3</v>
      </c>
      <c r="E7" s="202"/>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IF(ISBLANK('YR1'!$O$6),"",(IF('YR1'!$O$6&gt;1,(IF(ISBLANK('YR1'!B8),"",'YR1'!B8)),"")))</f>
        <v/>
      </c>
      <c r="C8" s="218"/>
      <c r="D8" s="217" t="str">
        <f>IF(ISBLANK('YR1'!$O$6),"",(IF('YR1'!$O$6&gt;1,(IF(ISBLANK('YR1'!D8),"",'YR1'!D8)),"")))</f>
        <v/>
      </c>
      <c r="E8" s="218"/>
      <c r="F8" s="68" t="str">
        <f>IF(ISBLANK('YR1'!$O$6),"",(IF('YR1'!$O$6&gt;1,(IF(ISBLANK('YR1'!F8),"",'YR1'!F8)),"")))</f>
        <v/>
      </c>
      <c r="G8" s="97">
        <f>IF('YR1'!$O$6&gt;1,('YR1'!G8+('YR1'!G8*'YR2'!$R$8)),0)</f>
        <v>0</v>
      </c>
      <c r="H8" s="81" t="str">
        <f>IF(ISBLANK('YR1'!$O$6),"",(IF('YR1'!$O$6&gt;1,(IF(ISBLANK('YR1'!H8),"",'YR1'!H8)),"")))</f>
        <v/>
      </c>
      <c r="I8" s="81" t="str">
        <f>IF(ISBLANK('YR1'!$O$6),"",(IF('YR1'!$O$6&gt;1,(IF(ISBLANK('YR1'!I8),"",'YR1'!I8)),"")))</f>
        <v/>
      </c>
      <c r="J8" s="81" t="str">
        <f>IF(ISBLANK('YR1'!$O$6),"",(IF('YR1'!$O$6&gt;1,(IF(ISBLANK('YR1'!J8),"",'YR1'!J8)),"")))</f>
        <v/>
      </c>
      <c r="K8" s="97">
        <f>IF('YR1'!$O$6&gt;1,('YR1'!K8+('YR1'!K8*'YR2'!$R$8)),0)</f>
        <v>0</v>
      </c>
      <c r="L8" s="93">
        <f>ROUND(PRODUCT(K8,R9),0)</f>
        <v>0</v>
      </c>
      <c r="M8" s="93">
        <f>SUM(K8,L8)</f>
        <v>0</v>
      </c>
      <c r="O8" s="238" t="s">
        <v>52</v>
      </c>
      <c r="P8" s="239"/>
      <c r="Q8" s="239"/>
      <c r="R8" s="75">
        <f>'YR1'!R8</f>
        <v>0</v>
      </c>
      <c r="S8" s="12"/>
      <c r="T8" s="12"/>
    </row>
    <row r="9" spans="1:61" s="1" customFormat="1" ht="12.9" customHeight="1" x14ac:dyDescent="0.3">
      <c r="A9" s="21">
        <v>2</v>
      </c>
      <c r="B9" s="217" t="str">
        <f>IF(ISBLANK('YR1'!$O$6),"",(IF('YR1'!$O$6&gt;1,(IF(ISBLANK('YR1'!B9),"",'YR1'!B9)),"")))</f>
        <v/>
      </c>
      <c r="C9" s="218"/>
      <c r="D9" s="217" t="str">
        <f>IF(ISBLANK('YR1'!$O$6),"",(IF('YR1'!$O$6&gt;1,(IF(ISBLANK('YR1'!D9),"",'YR1'!D9)),"")))</f>
        <v/>
      </c>
      <c r="E9" s="218"/>
      <c r="F9" s="68" t="str">
        <f>IF(ISBLANK('YR1'!$O$6),"",(IF('YR1'!$O$6&gt;1,(IF(ISBLANK('YR1'!F9),"",'YR1'!F9)),"")))</f>
        <v/>
      </c>
      <c r="G9" s="97">
        <f>IF('YR1'!$O$6&gt;1,('YR1'!G9+('YR1'!G9*'YR2'!$R$8)),0)</f>
        <v>0</v>
      </c>
      <c r="H9" s="81" t="str">
        <f>IF(ISBLANK('YR1'!$O$6),"",(IF('YR1'!$O$6&gt;1,(IF(ISBLANK('YR1'!H9),"",'YR1'!H9)),"")))</f>
        <v/>
      </c>
      <c r="I9" s="81" t="str">
        <f>IF(ISBLANK('YR1'!$O$6),"",(IF('YR1'!$O$6&gt;1,(IF(ISBLANK('YR1'!I9),"",'YR1'!I9)),"")))</f>
        <v/>
      </c>
      <c r="J9" s="81" t="str">
        <f>IF(ISBLANK('YR1'!$O$6),"",(IF('YR1'!$O$6&gt;1,(IF(ISBLANK('YR1'!J9),"",'YR1'!J9)),"")))</f>
        <v/>
      </c>
      <c r="K9" s="97">
        <f>IF('YR1'!$O$6&gt;1,('YR1'!K9+('YR1'!K9*'YR2'!$R$8)),0)</f>
        <v>0</v>
      </c>
      <c r="L9" s="93">
        <f>ROUND(PRODUCT(K9,R9),0)</f>
        <v>0</v>
      </c>
      <c r="M9" s="93">
        <f>SUM(K9,L9)</f>
        <v>0</v>
      </c>
      <c r="O9" s="234" t="s">
        <v>53</v>
      </c>
      <c r="P9" s="235"/>
      <c r="Q9" s="235"/>
      <c r="R9" s="76">
        <f>'YR1'!R9</f>
        <v>0.41</v>
      </c>
    </row>
    <row r="10" spans="1:61" s="1" customFormat="1" ht="12.9" customHeight="1" x14ac:dyDescent="0.3">
      <c r="A10" s="21">
        <v>3</v>
      </c>
      <c r="B10" s="217" t="str">
        <f>IF(ISBLANK('YR1'!$O$6),"",(IF('YR1'!$O$6&gt;1,(IF(ISBLANK('YR1'!B10),"",'YR1'!B10)),"")))</f>
        <v/>
      </c>
      <c r="C10" s="218"/>
      <c r="D10" s="217" t="str">
        <f>IF(ISBLANK('YR1'!$O$6),"",(IF('YR1'!$O$6&gt;1,(IF(ISBLANK('YR1'!D10),"",'YR1'!D10)),"")))</f>
        <v/>
      </c>
      <c r="E10" s="218"/>
      <c r="F10" s="68" t="str">
        <f>IF(ISBLANK('YR1'!$O$6),"",(IF('YR1'!$O$6&gt;1,(IF(ISBLANK('YR1'!F10),"",'YR1'!F10)),"")))</f>
        <v/>
      </c>
      <c r="G10" s="97">
        <f>IF('YR1'!$O$6&gt;1,('YR1'!G10+('YR1'!G10*'YR2'!$R$8)),0)</f>
        <v>0</v>
      </c>
      <c r="H10" s="81" t="str">
        <f>IF(ISBLANK('YR1'!$O$6),"",(IF('YR1'!$O$6&gt;1,(IF(ISBLANK('YR1'!H10),"",'YR1'!H10)),"")))</f>
        <v/>
      </c>
      <c r="I10" s="81" t="str">
        <f>IF(ISBLANK('YR1'!$O$6),"",(IF('YR1'!$O$6&gt;1,(IF(ISBLANK('YR1'!I10),"",'YR1'!I10)),"")))</f>
        <v/>
      </c>
      <c r="J10" s="81" t="str">
        <f>IF(ISBLANK('YR1'!$O$6),"",(IF('YR1'!$O$6&gt;1,(IF(ISBLANK('YR1'!J10),"",'YR1'!J10)),"")))</f>
        <v/>
      </c>
      <c r="K10" s="97">
        <f>IF('YR1'!$O$6&gt;1,('YR1'!K10+('YR1'!K10*'YR2'!$R$8)),0)</f>
        <v>0</v>
      </c>
      <c r="L10" s="93">
        <f>ROUND(PRODUCT(K10,R9),0)</f>
        <v>0</v>
      </c>
      <c r="M10" s="93">
        <f>SUM(K10,L10)</f>
        <v>0</v>
      </c>
      <c r="O10" s="234" t="s">
        <v>79</v>
      </c>
      <c r="P10" s="235"/>
      <c r="Q10" s="235"/>
      <c r="R10" s="76">
        <f>'YR1'!R10</f>
        <v>7.4999999999999997E-2</v>
      </c>
    </row>
    <row r="11" spans="1:61" s="1" customFormat="1" ht="12.9" customHeight="1" x14ac:dyDescent="0.3">
      <c r="A11" s="21">
        <v>4</v>
      </c>
      <c r="B11" s="217" t="str">
        <f>IF(ISBLANK('YR1'!$O$6),"",(IF('YR1'!$O$6&gt;1,(IF(ISBLANK('YR1'!B11),"",'YR1'!B11)),"")))</f>
        <v/>
      </c>
      <c r="C11" s="218"/>
      <c r="D11" s="217" t="str">
        <f>IF(ISBLANK('YR1'!$O$6),"",(IF('YR1'!$O$6&gt;1,(IF(ISBLANK('YR1'!D11),"",'YR1'!D11)),"")))</f>
        <v/>
      </c>
      <c r="E11" s="218"/>
      <c r="F11" s="68" t="str">
        <f>IF(ISBLANK('YR1'!$O$6),"",(IF('YR1'!$O$6&gt;1,(IF(ISBLANK('YR1'!F11),"",'YR1'!F11)),"")))</f>
        <v/>
      </c>
      <c r="G11" s="97">
        <f>IF('YR1'!$O$6&gt;1,('YR1'!G11+('YR1'!G11*'YR2'!$R$8)),0)</f>
        <v>0</v>
      </c>
      <c r="H11" s="81" t="str">
        <f>IF(ISBLANK('YR1'!$O$6),"",(IF('YR1'!$O$6&gt;1,(IF(ISBLANK('YR1'!H11),"",'YR1'!H11)),"")))</f>
        <v/>
      </c>
      <c r="I11" s="81" t="str">
        <f>IF(ISBLANK('YR1'!$O$6),"",(IF('YR1'!$O$6&gt;1,(IF(ISBLANK('YR1'!I11),"",'YR1'!I11)),"")))</f>
        <v/>
      </c>
      <c r="J11" s="81" t="str">
        <f>IF(ISBLANK('YR1'!$O$6),"",(IF('YR1'!$O$6&gt;1,(IF(ISBLANK('YR1'!J11),"",'YR1'!J11)),"")))</f>
        <v/>
      </c>
      <c r="K11" s="97">
        <f>IF('YR1'!$O$6&gt;1,('YR1'!K11+('YR1'!K11*'YR2'!$R$8)),0)</f>
        <v>0</v>
      </c>
      <c r="L11" s="93">
        <f>ROUND(PRODUCT(K11,R9),0)</f>
        <v>0</v>
      </c>
      <c r="M11" s="93">
        <f>SUM(K11,L11)</f>
        <v>0</v>
      </c>
      <c r="O11" s="234" t="s">
        <v>54</v>
      </c>
      <c r="P11" s="235"/>
      <c r="Q11" s="235"/>
      <c r="R11" s="76">
        <f>'YR1'!R11</f>
        <v>0.38</v>
      </c>
    </row>
    <row r="12" spans="1:61" s="1" customFormat="1" ht="12.9" customHeight="1" thickBot="1" x14ac:dyDescent="0.35">
      <c r="A12" s="21">
        <v>5</v>
      </c>
      <c r="B12" s="217" t="str">
        <f>IF(ISBLANK('YR1'!$O$6),"",(IF('YR1'!$O$6&gt;1,(IF(ISBLANK('YR1'!B12),"",'YR1'!B12)),"")))</f>
        <v/>
      </c>
      <c r="C12" s="218"/>
      <c r="D12" s="217" t="str">
        <f>IF(ISBLANK('YR1'!$O$6),"",(IF('YR1'!$O$6&gt;1,(IF(ISBLANK('YR1'!D12),"",'YR1'!D12)),"")))</f>
        <v/>
      </c>
      <c r="E12" s="218"/>
      <c r="F12" s="68" t="str">
        <f>IF(ISBLANK('YR1'!$O$6),"",(IF('YR1'!$O$6&gt;1,(IF(ISBLANK('YR1'!F12),"",'YR1'!F12)),"")))</f>
        <v/>
      </c>
      <c r="G12" s="97">
        <f>IF('YR1'!$O$6&gt;1,('YR1'!G12+('YR1'!G12*'YR2'!$R$8)),0)</f>
        <v>0</v>
      </c>
      <c r="H12" s="81" t="str">
        <f>IF(ISBLANK('YR1'!$O$6),"",(IF('YR1'!$O$6&gt;1,(IF(ISBLANK('YR1'!H12),"",'YR1'!H12)),"")))</f>
        <v/>
      </c>
      <c r="I12" s="81" t="str">
        <f>IF(ISBLANK('YR1'!$O$6),"",(IF('YR1'!$O$6&gt;1,(IF(ISBLANK('YR1'!I12),"",'YR1'!I12)),"")))</f>
        <v/>
      </c>
      <c r="J12" s="81" t="str">
        <f>IF(ISBLANK('YR1'!$O$6),"",(IF('YR1'!$O$6&gt;1,(IF(ISBLANK('YR1'!J12),"",'YR1'!J12)),"")))</f>
        <v/>
      </c>
      <c r="K12" s="97">
        <f>IF('YR1'!$O$6&gt;1,('YR1'!K12+('YR1'!K12*'YR2'!$R$8)),0)</f>
        <v>0</v>
      </c>
      <c r="L12" s="93">
        <f>ROUND(PRODUCT(K12,R9),0)</f>
        <v>0</v>
      </c>
      <c r="M12" s="93">
        <f>SUM(K12,L12)</f>
        <v>0</v>
      </c>
      <c r="O12" s="236" t="s">
        <v>55</v>
      </c>
      <c r="P12" s="237"/>
      <c r="Q12" s="237"/>
      <c r="R12" s="77" t="str">
        <f>'YR1'!R12</f>
        <v>Research On-Campus</v>
      </c>
    </row>
    <row r="13" spans="1:61" s="1" customFormat="1" ht="12.9" customHeight="1" thickBot="1" x14ac:dyDescent="0.35">
      <c r="A13" s="22"/>
      <c r="B13" s="22"/>
      <c r="C13" s="22"/>
      <c r="D13" s="23"/>
      <c r="E13" s="22"/>
      <c r="F13" s="22"/>
      <c r="G13" s="22"/>
      <c r="H13" s="22"/>
      <c r="I13" s="22"/>
      <c r="J13" s="22"/>
      <c r="K13" s="22"/>
      <c r="L13" s="27" t="s">
        <v>38</v>
      </c>
      <c r="M13" s="93">
        <f>SUM(M8:M12)</f>
        <v>0</v>
      </c>
      <c r="O13" s="2"/>
      <c r="P13" s="2"/>
      <c r="Q13" s="2"/>
      <c r="R13" s="78">
        <f>'YR1'!R13</f>
        <v>0</v>
      </c>
      <c r="U13" s="13"/>
      <c r="V13" s="13"/>
    </row>
    <row r="14" spans="1:61" s="1" customFormat="1" ht="0.6" customHeight="1" x14ac:dyDescent="0.3">
      <c r="D14" s="10"/>
      <c r="L14" s="2"/>
      <c r="M14" s="5"/>
      <c r="U14" s="13"/>
      <c r="V14" s="13"/>
    </row>
    <row r="15" spans="1:61" s="1" customFormat="1" ht="12.9" customHeight="1" x14ac:dyDescent="0.3">
      <c r="A15" s="2" t="s">
        <v>9</v>
      </c>
      <c r="O15" s="70"/>
      <c r="P15" s="69"/>
      <c r="Q15" s="69"/>
      <c r="R15" s="69"/>
      <c r="S15" s="69"/>
      <c r="T15" s="69"/>
    </row>
    <row r="16" spans="1:61" s="1" customFormat="1" ht="28.5" customHeight="1" x14ac:dyDescent="0.3">
      <c r="A16" s="20" t="s">
        <v>80</v>
      </c>
      <c r="B16" s="214" t="s">
        <v>4</v>
      </c>
      <c r="C16" s="214"/>
      <c r="D16" s="214"/>
      <c r="E16" s="214"/>
      <c r="F16" s="214"/>
      <c r="G16" s="214"/>
      <c r="H16" s="20" t="s">
        <v>70</v>
      </c>
      <c r="I16" s="20" t="s">
        <v>71</v>
      </c>
      <c r="J16" s="20" t="s">
        <v>72</v>
      </c>
      <c r="K16" s="20" t="s">
        <v>6</v>
      </c>
      <c r="L16" s="20" t="s">
        <v>7</v>
      </c>
      <c r="M16" s="20" t="s">
        <v>8</v>
      </c>
      <c r="O16" s="123" t="s">
        <v>124</v>
      </c>
      <c r="P16" s="128" t="s">
        <v>126</v>
      </c>
      <c r="R16" s="69"/>
      <c r="S16" s="69"/>
      <c r="T16" s="69"/>
      <c r="U16" s="31"/>
      <c r="V16" s="14"/>
    </row>
    <row r="17" spans="1:23" s="1" customFormat="1" ht="12.9" customHeight="1" x14ac:dyDescent="0.3">
      <c r="A17" s="21" t="str">
        <f>IF(ISBLANK('YR1'!$O$6),"",(IF('YR1'!$O$6&gt;1,(IF(ISBLANK('YR1'!A17),"",'YR1'!A17)),"")))</f>
        <v/>
      </c>
      <c r="B17" s="200" t="s">
        <v>77</v>
      </c>
      <c r="C17" s="200"/>
      <c r="D17" s="200"/>
      <c r="E17" s="200"/>
      <c r="F17" s="200"/>
      <c r="G17" s="200"/>
      <c r="H17" s="81" t="str">
        <f>IF(ISBLANK('YR1'!$O$6),"",(IF('YR1'!$O$6&gt;1,(IF(ISBLANK('YR1'!H17),"",'YR1'!H17)),"")))</f>
        <v/>
      </c>
      <c r="I17" s="81" t="str">
        <f>IF(ISBLANK('YR1'!$O$6),"",(IF('YR1'!$O$6&gt;1,(IF(ISBLANK('YR1'!I17),"",'YR1'!I17)),"")))</f>
        <v/>
      </c>
      <c r="J17" s="81" t="str">
        <f>IF(ISBLANK('YR1'!$O$6),"",(IF('YR1'!$O$6&gt;1,(IF(ISBLANK('YR1'!J17),"",'YR1'!J17)),"")))</f>
        <v/>
      </c>
      <c r="K17" s="97">
        <f>IF('YR1'!$O$6&gt;1,('YR1'!K17+('YR1'!K17*'YR2'!$R$8)),0)</f>
        <v>0</v>
      </c>
      <c r="L17" s="93">
        <f>ROUND(PRODUCT(K17,R9),0)</f>
        <v>0</v>
      </c>
      <c r="M17" s="93">
        <f>SUM(K17,L17)</f>
        <v>0</v>
      </c>
      <c r="O17" s="122" t="s">
        <v>121</v>
      </c>
      <c r="P17" s="124">
        <f>IF('YR1'!$O$6&gt;1,('YR1'!P17),0)</f>
        <v>0</v>
      </c>
      <c r="Q17" s="93">
        <f>(P17/12)*2162</f>
        <v>0</v>
      </c>
      <c r="R17" s="69"/>
      <c r="S17" s="69"/>
      <c r="T17" s="69"/>
      <c r="U17" s="31"/>
      <c r="V17" s="14"/>
    </row>
    <row r="18" spans="1:23" s="1" customFormat="1" ht="12.9" customHeight="1" x14ac:dyDescent="0.3">
      <c r="A18" s="21" t="str">
        <f>IF(ISBLANK('YR1'!$O$6),"",(IF('YR1'!$O$6&gt;1,(IF(ISBLANK('YR1'!A18),"",'YR1'!A18)),"")))</f>
        <v/>
      </c>
      <c r="B18" s="200" t="s">
        <v>34</v>
      </c>
      <c r="C18" s="200"/>
      <c r="D18" s="200"/>
      <c r="E18" s="200"/>
      <c r="F18" s="200"/>
      <c r="G18" s="200"/>
      <c r="H18" s="81">
        <f>P17</f>
        <v>0</v>
      </c>
      <c r="I18" s="81">
        <f>P18</f>
        <v>0</v>
      </c>
      <c r="J18" s="81">
        <f>P19</f>
        <v>0</v>
      </c>
      <c r="K18" s="97">
        <f>IF('YR1'!$O$6&gt;1,('YR1'!K18+('YR1'!K18*'YR2'!$R$8)),0)</f>
        <v>0</v>
      </c>
      <c r="L18" s="93">
        <f>Q20</f>
        <v>0</v>
      </c>
      <c r="M18" s="93">
        <f t="shared" ref="M18:M21" si="0">SUM(K18,L18)</f>
        <v>0</v>
      </c>
      <c r="O18" s="122" t="s">
        <v>122</v>
      </c>
      <c r="P18" s="124">
        <f>IF('YR1'!$O$6&gt;1,('YR1'!P18),0)</f>
        <v>0</v>
      </c>
      <c r="Q18" s="93">
        <f>(P18/9)*1730</f>
        <v>0</v>
      </c>
      <c r="R18" s="69"/>
      <c r="S18" s="69"/>
      <c r="T18" s="69"/>
      <c r="U18" s="31"/>
      <c r="V18" s="14"/>
    </row>
    <row r="19" spans="1:23" s="1" customFormat="1" ht="12.9" customHeight="1" x14ac:dyDescent="0.3">
      <c r="A19" s="21" t="str">
        <f>IF(ISBLANK('YR1'!$O$6),"",(IF('YR1'!$O$6&gt;1,(IF(ISBLANK('YR1'!A19),"",'YR1'!A19)),"")))</f>
        <v/>
      </c>
      <c r="B19" s="200" t="s">
        <v>35</v>
      </c>
      <c r="C19" s="200"/>
      <c r="D19" s="200"/>
      <c r="E19" s="200"/>
      <c r="F19" s="200"/>
      <c r="G19" s="200"/>
      <c r="H19" s="81" t="str">
        <f>IF(ISBLANK('YR1'!$O$6),"",(IF('YR1'!$O$6&gt;1,(IF(ISBLANK('YR1'!H19),"",'YR1'!H19)),"")))</f>
        <v/>
      </c>
      <c r="I19" s="81" t="str">
        <f>IF(ISBLANK('YR1'!$O$6),"",(IF('YR1'!$O$6&gt;1,(IF(ISBLANK('YR1'!I19),"",'YR1'!I19)),"")))</f>
        <v/>
      </c>
      <c r="J19" s="81" t="str">
        <f>IF(ISBLANK('YR1'!$O$6),"",(IF('YR1'!$O$6&gt;1,(IF(ISBLANK('YR1'!J19),"",'YR1'!J19)),"")))</f>
        <v/>
      </c>
      <c r="K19" s="97">
        <f>IF('YR1'!$O$6&gt;1,('YR1'!K19+('YR1'!K19*'YR2'!$R$8)),0)</f>
        <v>0</v>
      </c>
      <c r="L19" s="93">
        <v>0</v>
      </c>
      <c r="M19" s="93">
        <f t="shared" si="0"/>
        <v>0</v>
      </c>
      <c r="O19" s="122" t="s">
        <v>123</v>
      </c>
      <c r="P19" s="124">
        <f>IF('YR1'!$O$6&gt;1,('YR1'!P19),0)</f>
        <v>0</v>
      </c>
      <c r="Q19" s="93">
        <f>(P19/3)*432</f>
        <v>0</v>
      </c>
      <c r="R19" s="69"/>
      <c r="S19" s="69"/>
      <c r="T19" s="69"/>
      <c r="U19" s="31"/>
      <c r="V19" s="14"/>
    </row>
    <row r="20" spans="1:23" s="1" customFormat="1" ht="12.9" customHeight="1" x14ac:dyDescent="0.3">
      <c r="A20" s="21" t="str">
        <f>IF(ISBLANK('YR1'!$O$6),"",(IF('YR1'!$O$6&gt;1,(IF(ISBLANK('YR1'!A20),"",'YR1'!A20)),"")))</f>
        <v/>
      </c>
      <c r="B20" s="200" t="s">
        <v>36</v>
      </c>
      <c r="C20" s="200"/>
      <c r="D20" s="200"/>
      <c r="E20" s="200"/>
      <c r="F20" s="200"/>
      <c r="G20" s="200"/>
      <c r="H20" s="81" t="str">
        <f>IF(ISBLANK('YR1'!$O$6),"",(IF('YR1'!$O$6&gt;1,(IF(ISBLANK('YR1'!H20),"",'YR1'!H20)),"")))</f>
        <v/>
      </c>
      <c r="I20" s="81" t="str">
        <f>IF(ISBLANK('YR1'!$O$6),"",(IF('YR1'!$O$6&gt;1,(IF(ISBLANK('YR1'!I20),"",'YR1'!I20)),"")))</f>
        <v/>
      </c>
      <c r="J20" s="81" t="str">
        <f>IF(ISBLANK('YR1'!$O$6),"",(IF('YR1'!$O$6&gt;1,(IF(ISBLANK('YR1'!J20),"",'YR1'!J20)),"")))</f>
        <v/>
      </c>
      <c r="K20" s="97">
        <f>IF('YR1'!$O$6&gt;1,('YR1'!K20+('YR1'!K20*'YR2'!$R$8)),0)</f>
        <v>0</v>
      </c>
      <c r="L20" s="93">
        <f>ROUND(PRODUCT(K20,R9),0)</f>
        <v>0</v>
      </c>
      <c r="M20" s="93">
        <f t="shared" si="0"/>
        <v>0</v>
      </c>
      <c r="Q20" s="93">
        <f>SUM(Q17:Q19)</f>
        <v>0</v>
      </c>
      <c r="R20" s="69"/>
      <c r="S20" s="69"/>
      <c r="T20" s="69"/>
      <c r="U20" s="31"/>
      <c r="V20" s="14"/>
    </row>
    <row r="21" spans="1:23" s="1" customFormat="1" ht="12.9" customHeight="1" x14ac:dyDescent="0.3">
      <c r="A21" s="21" t="str">
        <f>IF(ISBLANK('YR1'!$O$6),"",(IF('YR1'!$O$6&gt;1,(IF(ISBLANK('YR1'!A21),"",'YR1'!A21)),"")))</f>
        <v/>
      </c>
      <c r="B21" s="200" t="s">
        <v>48</v>
      </c>
      <c r="C21" s="200"/>
      <c r="D21" s="200"/>
      <c r="E21" s="200"/>
      <c r="F21" s="200"/>
      <c r="G21" s="200"/>
      <c r="H21" s="81" t="str">
        <f>IF(ISBLANK('YR1'!$O$6),"",(IF('YR1'!$O$6&gt;1,(IF(ISBLANK('YR1'!H21),"",'YR1'!H21)),"")))</f>
        <v/>
      </c>
      <c r="I21" s="81" t="str">
        <f>IF(ISBLANK('YR1'!$O$6),"",(IF('YR1'!$O$6&gt;1,(IF(ISBLANK('YR1'!I21),"",'YR1'!I21)),"")))</f>
        <v/>
      </c>
      <c r="J21" s="81" t="str">
        <f>IF(ISBLANK('YR1'!$O$6),"",(IF('YR1'!$O$6&gt;1,(IF(ISBLANK('YR1'!J21),"",'YR1'!J21)),"")))</f>
        <v/>
      </c>
      <c r="K21" s="97">
        <f>IF('YR1'!$O$6&gt;1,('YR1'!K21+('YR1'!K21*'YR2'!$R$8)),0)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120">
        <f>SUM(M17:M21)</f>
        <v>0</v>
      </c>
      <c r="O22" s="17"/>
      <c r="P22" s="17"/>
      <c r="Q22" s="17"/>
      <c r="R22" s="17"/>
      <c r="S22" s="17"/>
      <c r="T22" s="17"/>
      <c r="U22" s="31"/>
      <c r="V22" s="14"/>
    </row>
    <row r="23" spans="1:23" s="1" customFormat="1" ht="6" customHeight="1" thickBot="1" x14ac:dyDescent="0.35">
      <c r="A23" s="22"/>
      <c r="B23" s="22"/>
      <c r="C23" s="22"/>
      <c r="D23" s="22"/>
      <c r="E23" s="22"/>
      <c r="F23" s="24"/>
      <c r="G23" s="24"/>
      <c r="H23" s="25"/>
      <c r="I23" s="25"/>
      <c r="J23" s="25"/>
      <c r="K23" s="26"/>
      <c r="L23" s="38"/>
      <c r="M23" s="26"/>
      <c r="P23" s="14"/>
      <c r="Q23" s="14"/>
      <c r="R23" s="14"/>
      <c r="S23" s="14"/>
      <c r="T23" s="14"/>
      <c r="U23" s="31"/>
      <c r="V23" s="14"/>
    </row>
    <row r="24" spans="1:23" s="1" customFormat="1" ht="12.9" customHeight="1" thickBot="1" x14ac:dyDescent="0.35">
      <c r="A24" s="2" t="s">
        <v>37</v>
      </c>
      <c r="L24" s="225">
        <f>SUM(M13,M22)</f>
        <v>0</v>
      </c>
      <c r="M24" s="226"/>
      <c r="U24" s="15"/>
      <c r="V24" s="15"/>
      <c r="W24" s="11"/>
    </row>
    <row r="25" spans="1:23" s="1" customFormat="1" ht="12.9" customHeight="1" x14ac:dyDescent="0.3">
      <c r="A25" s="19" t="s">
        <v>63</v>
      </c>
      <c r="B25" s="158" t="s">
        <v>117</v>
      </c>
      <c r="C25" s="159"/>
      <c r="D25" s="159"/>
      <c r="E25" s="159"/>
      <c r="F25" s="159"/>
      <c r="G25" s="159"/>
      <c r="H25" s="159"/>
      <c r="I25" s="159"/>
      <c r="J25" s="159"/>
      <c r="K25" s="160"/>
      <c r="L25" s="176" t="s">
        <v>8</v>
      </c>
      <c r="M25" s="177"/>
    </row>
    <row r="26" spans="1:23" s="1" customFormat="1" ht="12.9" customHeight="1" x14ac:dyDescent="0.3">
      <c r="A26" s="18">
        <v>1</v>
      </c>
      <c r="B26" s="150" t="str">
        <f>IF(ISBLANK('YR1'!$O$6),"",(IF('YR1'!$O$6&gt;1,(IF(ISBLANK('YR1'!B26),"",'YR1'!B26)),"")))</f>
        <v/>
      </c>
      <c r="C26" s="151"/>
      <c r="D26" s="151"/>
      <c r="E26" s="151"/>
      <c r="F26" s="151"/>
      <c r="G26" s="151"/>
      <c r="H26" s="151"/>
      <c r="I26" s="151"/>
      <c r="J26" s="151"/>
      <c r="K26" s="180"/>
      <c r="L26" s="181"/>
      <c r="M26" s="173"/>
    </row>
    <row r="27" spans="1:23" s="1" customFormat="1" ht="12.9" customHeight="1" x14ac:dyDescent="0.3">
      <c r="A27" s="18">
        <v>2</v>
      </c>
      <c r="B27" s="150" t="str">
        <f>IF(ISBLANK('YR1'!$O$6),"",(IF('YR1'!$O$6&gt;1,(IF(ISBLANK('YR1'!B27),"",'YR1'!B27)),"")))</f>
        <v/>
      </c>
      <c r="C27" s="151"/>
      <c r="D27" s="151"/>
      <c r="E27" s="151"/>
      <c r="F27" s="151"/>
      <c r="G27" s="151"/>
      <c r="H27" s="151"/>
      <c r="I27" s="151"/>
      <c r="J27" s="151"/>
      <c r="K27" s="180"/>
      <c r="L27" s="181"/>
      <c r="M27" s="173"/>
    </row>
    <row r="28" spans="1:23" s="1" customFormat="1" ht="12.9" customHeight="1" x14ac:dyDescent="0.3">
      <c r="A28" s="137"/>
      <c r="B28" s="158" t="s">
        <v>11</v>
      </c>
      <c r="C28" s="159"/>
      <c r="D28" s="159"/>
      <c r="E28" s="159"/>
      <c r="F28" s="159"/>
      <c r="G28" s="159"/>
      <c r="H28" s="159"/>
      <c r="I28" s="159"/>
      <c r="J28" s="159"/>
      <c r="K28" s="160"/>
      <c r="L28" s="174">
        <f>SUM(L26:M27)</f>
        <v>0</v>
      </c>
      <c r="M28" s="224"/>
    </row>
    <row r="29" spans="1:23" s="1" customFormat="1" ht="12.9" customHeight="1" x14ac:dyDescent="0.3">
      <c r="A29" s="19" t="s">
        <v>64</v>
      </c>
      <c r="B29" s="158" t="s">
        <v>12</v>
      </c>
      <c r="C29" s="159"/>
      <c r="D29" s="159"/>
      <c r="E29" s="159"/>
      <c r="F29" s="159"/>
      <c r="G29" s="159"/>
      <c r="H29" s="159"/>
      <c r="I29" s="159"/>
      <c r="J29" s="159"/>
      <c r="K29" s="160"/>
      <c r="L29" s="194"/>
      <c r="M29" s="195"/>
    </row>
    <row r="30" spans="1:23" s="1" customFormat="1" ht="12.9" customHeight="1" x14ac:dyDescent="0.3">
      <c r="A30" s="18">
        <v>1</v>
      </c>
      <c r="B30" s="150" t="s">
        <v>56</v>
      </c>
      <c r="C30" s="151"/>
      <c r="D30" s="151"/>
      <c r="E30" s="151"/>
      <c r="F30" s="151"/>
      <c r="G30" s="151"/>
      <c r="H30" s="151"/>
      <c r="I30" s="151"/>
      <c r="J30" s="151"/>
      <c r="K30" s="180"/>
      <c r="L30" s="227" t="str">
        <f>IF(ISBLANK('YR1'!$O$6),"",(IF('YR1'!$O$6&gt;1,(IF(ISBLANK('YR1'!L30),"",'YR1'!L30)),"")))</f>
        <v/>
      </c>
      <c r="M30" s="228"/>
    </row>
    <row r="31" spans="1:23" s="1" customFormat="1" ht="12.9" customHeight="1" x14ac:dyDescent="0.3">
      <c r="A31" s="18">
        <v>2</v>
      </c>
      <c r="B31" s="150" t="s">
        <v>57</v>
      </c>
      <c r="C31" s="151"/>
      <c r="D31" s="151"/>
      <c r="E31" s="151"/>
      <c r="F31" s="151"/>
      <c r="G31" s="151"/>
      <c r="H31" s="151"/>
      <c r="I31" s="151"/>
      <c r="J31" s="151"/>
      <c r="K31" s="180"/>
      <c r="L31" s="227" t="str">
        <f>IF(ISBLANK('YR1'!$O$6),"",(IF('YR1'!$O$6&gt;1,(IF(ISBLANK('YR1'!L31),"",'YR1'!L31)),"")))</f>
        <v/>
      </c>
      <c r="M31" s="228"/>
    </row>
    <row r="32" spans="1:23" s="1" customFormat="1" ht="12.9" customHeight="1" x14ac:dyDescent="0.3">
      <c r="A32" s="137"/>
      <c r="B32" s="158" t="s">
        <v>13</v>
      </c>
      <c r="C32" s="159"/>
      <c r="D32" s="159"/>
      <c r="E32" s="159"/>
      <c r="F32" s="159"/>
      <c r="G32" s="159"/>
      <c r="H32" s="159"/>
      <c r="I32" s="159"/>
      <c r="J32" s="159"/>
      <c r="K32" s="160"/>
      <c r="L32" s="174">
        <f>SUM(L30:M31)</f>
        <v>0</v>
      </c>
      <c r="M32" s="175"/>
    </row>
    <row r="33" spans="1:18" s="1" customFormat="1" ht="12.9" customHeight="1" x14ac:dyDescent="0.3">
      <c r="A33" s="19" t="s">
        <v>65</v>
      </c>
      <c r="B33" s="158" t="s">
        <v>14</v>
      </c>
      <c r="C33" s="159"/>
      <c r="D33" s="159"/>
      <c r="E33" s="159"/>
      <c r="F33" s="159"/>
      <c r="G33" s="159"/>
      <c r="H33" s="159"/>
      <c r="I33" s="159"/>
      <c r="J33" s="159"/>
      <c r="K33" s="160"/>
      <c r="L33" s="194"/>
      <c r="M33" s="195"/>
    </row>
    <row r="34" spans="1:18" s="1" customFormat="1" ht="12.9" customHeight="1" x14ac:dyDescent="0.3">
      <c r="A34" s="18">
        <v>1</v>
      </c>
      <c r="B34" s="150" t="s">
        <v>58</v>
      </c>
      <c r="C34" s="151"/>
      <c r="D34" s="151"/>
      <c r="E34" s="151"/>
      <c r="F34" s="151"/>
      <c r="G34" s="151"/>
      <c r="H34" s="151"/>
      <c r="I34" s="151"/>
      <c r="J34" s="151"/>
      <c r="K34" s="180"/>
      <c r="L34" s="227" t="str">
        <f>IF(ISBLANK('YR1'!$O$6),"",(IF('YR1'!$O$6&gt;1,(IF(ISBLANK('YR1'!L34),"",'YR1'!L34)),"")))</f>
        <v/>
      </c>
      <c r="M34" s="173"/>
    </row>
    <row r="35" spans="1:18" s="1" customFormat="1" ht="12.9" customHeight="1" x14ac:dyDescent="0.3">
      <c r="A35" s="18">
        <v>2</v>
      </c>
      <c r="B35" s="150" t="s">
        <v>59</v>
      </c>
      <c r="C35" s="151"/>
      <c r="D35" s="151"/>
      <c r="E35" s="151"/>
      <c r="F35" s="151"/>
      <c r="G35" s="151"/>
      <c r="H35" s="151"/>
      <c r="I35" s="151"/>
      <c r="J35" s="151"/>
      <c r="K35" s="180"/>
      <c r="L35" s="227" t="str">
        <f>IF(ISBLANK('YR1'!$O$6),"",(IF('YR1'!$O$6&gt;1,(IF(ISBLANK('YR1'!L35),"",'YR1'!L35)),"")))</f>
        <v/>
      </c>
      <c r="M35" s="173"/>
    </row>
    <row r="36" spans="1:18" s="1" customFormat="1" ht="12.9" customHeight="1" x14ac:dyDescent="0.3">
      <c r="A36" s="18">
        <v>3</v>
      </c>
      <c r="B36" s="150" t="s">
        <v>12</v>
      </c>
      <c r="C36" s="151"/>
      <c r="D36" s="151"/>
      <c r="E36" s="151"/>
      <c r="F36" s="151"/>
      <c r="G36" s="151"/>
      <c r="H36" s="151"/>
      <c r="I36" s="151"/>
      <c r="J36" s="151"/>
      <c r="K36" s="180"/>
      <c r="L36" s="227" t="str">
        <f>IF(ISBLANK('YR1'!$O$6),"",(IF('YR1'!$O$6&gt;1,(IF(ISBLANK('YR1'!L36),"",'YR1'!L36)),"")))</f>
        <v/>
      </c>
      <c r="M36" s="173"/>
    </row>
    <row r="37" spans="1:18" s="1" customFormat="1" ht="12.9" customHeight="1" x14ac:dyDescent="0.3">
      <c r="A37" s="18">
        <v>4</v>
      </c>
      <c r="B37" s="150" t="s">
        <v>60</v>
      </c>
      <c r="C37" s="151"/>
      <c r="D37" s="151"/>
      <c r="E37" s="151"/>
      <c r="F37" s="151"/>
      <c r="G37" s="151"/>
      <c r="H37" s="151"/>
      <c r="I37" s="151"/>
      <c r="J37" s="151"/>
      <c r="K37" s="180"/>
      <c r="L37" s="227" t="str">
        <f>IF(ISBLANK('YR1'!$O$6),"",(IF('YR1'!$O$6&gt;1,(IF(ISBLANK('YR1'!L37),"",'YR1'!L37)),"")))</f>
        <v/>
      </c>
      <c r="M37" s="173"/>
    </row>
    <row r="38" spans="1:18" s="1" customFormat="1" ht="12.9" customHeight="1" x14ac:dyDescent="0.3">
      <c r="A38" s="18">
        <v>5</v>
      </c>
      <c r="B38" s="150" t="s">
        <v>48</v>
      </c>
      <c r="C38" s="151"/>
      <c r="D38" s="151"/>
      <c r="E38" s="151"/>
      <c r="F38" s="151"/>
      <c r="G38" s="151"/>
      <c r="H38" s="151"/>
      <c r="I38" s="151"/>
      <c r="J38" s="151"/>
      <c r="K38" s="180"/>
      <c r="L38" s="227" t="str">
        <f>IF(ISBLANK('YR1'!$O$6),"",(IF('YR1'!$O$6&gt;1,(IF(ISBLANK('YR1'!L38),"",'YR1'!L38)),"")))</f>
        <v/>
      </c>
      <c r="M38" s="173"/>
    </row>
    <row r="39" spans="1:18" s="1" customFormat="1" ht="12.9" customHeight="1" x14ac:dyDescent="0.3">
      <c r="A39" s="137"/>
      <c r="B39" s="159" t="s">
        <v>15</v>
      </c>
      <c r="C39" s="159"/>
      <c r="D39" s="159"/>
      <c r="E39" s="159"/>
      <c r="F39" s="159"/>
      <c r="G39" s="159"/>
      <c r="H39" s="159"/>
      <c r="I39" s="159"/>
      <c r="J39" s="159"/>
      <c r="K39" s="160"/>
      <c r="L39" s="174">
        <f>SUM(L34:M38)</f>
        <v>0</v>
      </c>
      <c r="M39" s="175"/>
    </row>
    <row r="40" spans="1:18" s="1" customFormat="1" ht="12.9" customHeight="1" x14ac:dyDescent="0.3">
      <c r="A40" s="19" t="s">
        <v>66</v>
      </c>
      <c r="B40" s="158" t="s">
        <v>17</v>
      </c>
      <c r="C40" s="159"/>
      <c r="D40" s="159"/>
      <c r="E40" s="159"/>
      <c r="F40" s="159"/>
      <c r="G40" s="159"/>
      <c r="H40" s="159"/>
      <c r="I40" s="159"/>
      <c r="J40" s="159"/>
      <c r="K40" s="160"/>
      <c r="L40" s="178"/>
      <c r="M40" s="179"/>
    </row>
    <row r="41" spans="1:18" s="1" customFormat="1" ht="12.9" customHeight="1" x14ac:dyDescent="0.3">
      <c r="A41" s="18">
        <v>1</v>
      </c>
      <c r="B41" s="150" t="s">
        <v>18</v>
      </c>
      <c r="C41" s="151"/>
      <c r="D41" s="151"/>
      <c r="E41" s="151"/>
      <c r="F41" s="151"/>
      <c r="G41" s="151"/>
      <c r="H41" s="151"/>
      <c r="I41" s="151"/>
      <c r="J41" s="151"/>
      <c r="K41" s="180"/>
      <c r="L41" s="227" t="str">
        <f>IF(ISBLANK('YR1'!$O$6),"",(IF('YR1'!$O$6&gt;1,(IF(ISBLANK('YR1'!L41),"",'YR1'!L41)),"")))</f>
        <v/>
      </c>
      <c r="M41" s="173"/>
      <c r="O41" s="152" t="s">
        <v>27</v>
      </c>
      <c r="P41" s="152"/>
      <c r="Q41" s="152"/>
    </row>
    <row r="42" spans="1:18" s="1" customFormat="1" ht="12.9" customHeight="1" x14ac:dyDescent="0.3">
      <c r="A42" s="18">
        <v>2</v>
      </c>
      <c r="B42" s="150" t="s">
        <v>19</v>
      </c>
      <c r="C42" s="151"/>
      <c r="D42" s="151"/>
      <c r="E42" s="151"/>
      <c r="F42" s="151"/>
      <c r="G42" s="151"/>
      <c r="H42" s="151"/>
      <c r="I42" s="151"/>
      <c r="J42" s="151"/>
      <c r="K42" s="180"/>
      <c r="L42" s="227" t="str">
        <f>IF(ISBLANK('YR1'!$O$6),"",(IF('YR1'!$O$6&gt;1,(IF(ISBLANK('YR1'!L42),"",'YR1'!L42)),"")))</f>
        <v/>
      </c>
      <c r="M42" s="173"/>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80"/>
      <c r="L43" s="227" t="str">
        <f>IF(ISBLANK('YR1'!$O$6),"",(IF('YR1'!$O$6&gt;1,(IF(ISBLANK('YR1'!L43),"",'YR1'!L43)),"")))</f>
        <v/>
      </c>
      <c r="M43" s="173"/>
      <c r="P43" s="229" t="s">
        <v>103</v>
      </c>
      <c r="Q43" s="183"/>
      <c r="R43" s="6" t="s">
        <v>29</v>
      </c>
    </row>
    <row r="44" spans="1:18" s="1" customFormat="1" ht="12.9" customHeight="1" x14ac:dyDescent="0.3">
      <c r="A44" s="18">
        <v>4</v>
      </c>
      <c r="B44" s="150" t="s">
        <v>20</v>
      </c>
      <c r="C44" s="151"/>
      <c r="D44" s="151"/>
      <c r="E44" s="151"/>
      <c r="F44" s="151"/>
      <c r="G44" s="151"/>
      <c r="H44" s="151"/>
      <c r="I44" s="151"/>
      <c r="J44" s="151"/>
      <c r="K44" s="180"/>
      <c r="L44" s="227" t="str">
        <f>IF(ISBLANK('YR1'!$O$6),"",(IF('YR1'!$O$6&gt;1,(IF(ISBLANK('YR1'!L44),"",'YR1'!L44)),"")))</f>
        <v/>
      </c>
      <c r="M44" s="173"/>
      <c r="O44" s="43" t="s">
        <v>30</v>
      </c>
      <c r="P44" s="230"/>
      <c r="Q44" s="230"/>
      <c r="R44" s="121">
        <f>IF(P44+'YR1'!R44&gt;=25000,25000-'YR1'!R44,P44)</f>
        <v>0</v>
      </c>
    </row>
    <row r="45" spans="1:18" s="1" customFormat="1" ht="12.9" customHeight="1" x14ac:dyDescent="0.3">
      <c r="A45" s="18">
        <v>5</v>
      </c>
      <c r="B45" s="150" t="s">
        <v>21</v>
      </c>
      <c r="C45" s="151"/>
      <c r="D45" s="151"/>
      <c r="E45" s="151"/>
      <c r="F45" s="151"/>
      <c r="G45" s="151"/>
      <c r="H45" s="151"/>
      <c r="I45" s="151"/>
      <c r="J45" s="151"/>
      <c r="K45" s="180"/>
      <c r="L45" s="174">
        <f>SUM(P44:P47)</f>
        <v>0</v>
      </c>
      <c r="M45" s="175"/>
      <c r="O45" s="43" t="s">
        <v>31</v>
      </c>
      <c r="P45" s="230"/>
      <c r="Q45" s="230"/>
      <c r="R45" s="121">
        <f>IF(P45+'YR1'!R45&gt;=25000,25000-'YR1'!R45,P45)</f>
        <v>0</v>
      </c>
    </row>
    <row r="46" spans="1:18" s="1" customFormat="1" ht="12.9" customHeight="1" x14ac:dyDescent="0.3">
      <c r="A46" s="18">
        <v>6</v>
      </c>
      <c r="B46" s="150" t="s">
        <v>22</v>
      </c>
      <c r="C46" s="151"/>
      <c r="D46" s="151"/>
      <c r="E46" s="151"/>
      <c r="F46" s="151"/>
      <c r="G46" s="151"/>
      <c r="H46" s="151"/>
      <c r="I46" s="151"/>
      <c r="J46" s="151"/>
      <c r="K46" s="180"/>
      <c r="L46" s="227" t="str">
        <f>IF(ISBLANK('YR1'!$O$6),"",(IF('YR1'!$O$6&gt;1,(IF(ISBLANK('YR1'!L46),"",'YR1'!L46)),"")))</f>
        <v/>
      </c>
      <c r="M46" s="173"/>
      <c r="O46" s="43" t="s">
        <v>32</v>
      </c>
      <c r="P46" s="230"/>
      <c r="Q46" s="230"/>
      <c r="R46" s="121">
        <f>IF(P46+'YR1'!R46&gt;=25000,25000-'YR1'!R46,P46)</f>
        <v>0</v>
      </c>
    </row>
    <row r="47" spans="1:18" s="1" customFormat="1" ht="12.9" customHeight="1" x14ac:dyDescent="0.3">
      <c r="A47" s="18">
        <v>7</v>
      </c>
      <c r="B47" s="150" t="s">
        <v>61</v>
      </c>
      <c r="C47" s="151"/>
      <c r="D47" s="151"/>
      <c r="E47" s="151"/>
      <c r="F47" s="151"/>
      <c r="G47" s="151"/>
      <c r="H47" s="151"/>
      <c r="I47" s="151"/>
      <c r="J47" s="151"/>
      <c r="K47" s="180"/>
      <c r="L47" s="227" t="str">
        <f>IF(ISBLANK('YR1'!$O$6),"",(IF('YR1'!$O$6&gt;1,(IF(ISBLANK('YR1'!L47),"",'YR1'!L47)),"")))</f>
        <v/>
      </c>
      <c r="M47" s="173"/>
      <c r="O47" s="42" t="s">
        <v>33</v>
      </c>
      <c r="P47" s="230"/>
      <c r="Q47" s="230"/>
      <c r="R47" s="121">
        <f>IF(P47+'YR1'!R47&gt;=25000,25000-'YR1'!R47,P47)</f>
        <v>0</v>
      </c>
    </row>
    <row r="48" spans="1:18" s="1" customFormat="1" ht="12.9" customHeight="1" x14ac:dyDescent="0.3">
      <c r="A48" s="18">
        <v>8</v>
      </c>
      <c r="B48" s="150" t="s">
        <v>62</v>
      </c>
      <c r="C48" s="151"/>
      <c r="D48" s="151"/>
      <c r="E48" s="151"/>
      <c r="F48" s="151"/>
      <c r="G48" s="151"/>
      <c r="H48" s="151"/>
      <c r="I48" s="151"/>
      <c r="J48" s="151"/>
      <c r="K48" s="180"/>
      <c r="L48" s="174">
        <f>ROUND(PRODUCT(K18,R11),0)</f>
        <v>0</v>
      </c>
      <c r="M48" s="175"/>
      <c r="O48" s="62" t="s">
        <v>38</v>
      </c>
      <c r="P48" s="185">
        <f>SUM(P44:P47)</f>
        <v>0</v>
      </c>
      <c r="Q48" s="185"/>
      <c r="R48" s="108">
        <f>SUM(R44:R47)</f>
        <v>0</v>
      </c>
    </row>
    <row r="49" spans="1:20" s="1" customFormat="1" ht="12.75" customHeight="1" x14ac:dyDescent="0.3">
      <c r="A49" s="18">
        <v>9</v>
      </c>
      <c r="B49" s="187" t="s">
        <v>48</v>
      </c>
      <c r="C49" s="188"/>
      <c r="D49" s="188"/>
      <c r="E49" s="188"/>
      <c r="F49" s="188"/>
      <c r="G49" s="188"/>
      <c r="H49" s="188"/>
      <c r="I49" s="188"/>
      <c r="J49" s="188"/>
      <c r="K49" s="189"/>
      <c r="L49" s="227" t="str">
        <f>IF(ISBLANK('YR1'!$O$6),"",(IF('YR1'!$O$6&gt;1,(IF(ISBLANK('YR1'!L49),"",'YR1'!L49)),"")))</f>
        <v/>
      </c>
      <c r="M49" s="173"/>
    </row>
    <row r="50" spans="1:20" s="1" customFormat="1" ht="12.9" customHeight="1" x14ac:dyDescent="0.3">
      <c r="A50" s="138"/>
      <c r="B50" s="161" t="s">
        <v>16</v>
      </c>
      <c r="C50" s="162"/>
      <c r="D50" s="162"/>
      <c r="E50" s="162"/>
      <c r="F50" s="162"/>
      <c r="G50" s="162"/>
      <c r="H50" s="162"/>
      <c r="I50" s="162"/>
      <c r="J50" s="162"/>
      <c r="K50" s="163"/>
      <c r="L50" s="174">
        <f>SUM(L41:M49)</f>
        <v>0</v>
      </c>
      <c r="M50" s="175"/>
    </row>
    <row r="51" spans="1:20" s="1" customFormat="1" ht="12.9" customHeight="1" x14ac:dyDescent="0.3">
      <c r="A51" s="140" t="s">
        <v>87</v>
      </c>
      <c r="B51" s="231" t="s">
        <v>134</v>
      </c>
      <c r="C51" s="232"/>
      <c r="D51" s="232"/>
      <c r="E51" s="232"/>
      <c r="F51" s="232"/>
      <c r="G51" s="232"/>
      <c r="H51" s="232"/>
      <c r="I51" s="232"/>
      <c r="J51" s="232"/>
      <c r="K51" s="233"/>
      <c r="L51" s="190">
        <f>SUM(L24,L28,L32,L39,L50)</f>
        <v>0</v>
      </c>
      <c r="M51" s="191"/>
    </row>
    <row r="52" spans="1:20" s="1" customFormat="1" ht="6.6" customHeight="1" x14ac:dyDescent="0.3">
      <c r="A52" s="34"/>
      <c r="B52" s="35"/>
      <c r="C52" s="35"/>
      <c r="D52" s="35"/>
      <c r="E52" s="35"/>
      <c r="F52" s="35"/>
      <c r="G52" s="35"/>
      <c r="H52" s="35"/>
      <c r="I52" s="35"/>
      <c r="J52" s="35"/>
      <c r="K52" s="35"/>
      <c r="L52" s="36"/>
      <c r="M52" s="36"/>
      <c r="O52" s="1" t="s">
        <v>75</v>
      </c>
      <c r="R52" s="90"/>
    </row>
    <row r="53" spans="1:20" s="1" customFormat="1" ht="12.9" customHeight="1" x14ac:dyDescent="0.3">
      <c r="A53" s="2" t="s">
        <v>136</v>
      </c>
      <c r="B53" s="231" t="s">
        <v>135</v>
      </c>
      <c r="C53" s="232"/>
      <c r="D53" s="232"/>
      <c r="E53" s="232"/>
      <c r="F53" s="232"/>
      <c r="G53" s="232"/>
      <c r="H53" s="232"/>
      <c r="I53" s="232"/>
      <c r="J53" s="232"/>
      <c r="K53" s="233"/>
    </row>
    <row r="54" spans="1:20" s="1" customFormat="1" ht="12.9" customHeight="1" x14ac:dyDescent="0.3">
      <c r="A54" s="129"/>
      <c r="B54" s="150" t="s">
        <v>23</v>
      </c>
      <c r="C54" s="151"/>
      <c r="D54" s="151"/>
      <c r="E54" s="131"/>
      <c r="F54" s="170" t="s">
        <v>25</v>
      </c>
      <c r="G54" s="170"/>
      <c r="H54" s="170"/>
      <c r="I54" s="182" t="s">
        <v>24</v>
      </c>
      <c r="J54" s="182"/>
      <c r="K54" s="183"/>
      <c r="L54" s="176"/>
      <c r="M54" s="177"/>
    </row>
    <row r="55" spans="1:20" s="1" customFormat="1" ht="12.9" customHeight="1" x14ac:dyDescent="0.3">
      <c r="A55" s="149"/>
      <c r="B55" s="215" t="str">
        <f>IF(ISBLANK('YR1'!B55),"",'YR1'!B55)</f>
        <v>Modified Total Direct Costs (MTDC)</v>
      </c>
      <c r="C55" s="216"/>
      <c r="D55" s="216"/>
      <c r="E55" s="144"/>
      <c r="F55" s="169">
        <f>'YR1'!F55</f>
        <v>0.5</v>
      </c>
      <c r="G55" s="170"/>
      <c r="H55" s="170"/>
      <c r="I55" s="240">
        <f>IF(B55="Modified Total Direct Costs (MTDC)",SUM(L51+R48-L45-(L28+L48+L39)),IF(B55="Total Direct Costs (TDC)",L51,IF(B55="Salaries &amp; Wages (S&amp;W)",(K8+K9+K10+K11+K12+K17+K18+K19+K20+K21),IF(B55="Salaries, Wages, and Fringe Benefits (SW&amp;F)",L24,IF(B55="Other",F55)))))</f>
        <v>0</v>
      </c>
      <c r="J55" s="240"/>
      <c r="K55" s="241"/>
      <c r="L55" s="242">
        <f>ROUND(PRODUCT(I55,F55),0)</f>
        <v>0</v>
      </c>
      <c r="M55" s="243"/>
    </row>
    <row r="56" spans="1:20" s="1" customFormat="1" ht="7.35" customHeight="1" thickBot="1" x14ac:dyDescent="0.35">
      <c r="A56" s="10"/>
      <c r="B56" s="10"/>
      <c r="C56" s="10"/>
      <c r="D56" s="10"/>
      <c r="E56" s="10"/>
      <c r="F56" s="37"/>
      <c r="G56" s="10"/>
      <c r="H56" s="10"/>
      <c r="I56" s="36"/>
      <c r="J56" s="10"/>
      <c r="K56" s="10"/>
      <c r="L56" s="39"/>
      <c r="M56" s="39"/>
      <c r="Q56" s="10"/>
      <c r="R56" s="6"/>
    </row>
    <row r="57" spans="1:20" s="1" customFormat="1" ht="12.9" customHeight="1" thickBot="1" x14ac:dyDescent="0.35">
      <c r="A57" s="40" t="s">
        <v>140</v>
      </c>
      <c r="B57" s="231" t="s">
        <v>139</v>
      </c>
      <c r="C57" s="232"/>
      <c r="D57" s="232"/>
      <c r="E57" s="232"/>
      <c r="F57" s="232"/>
      <c r="G57" s="232"/>
      <c r="H57" s="232"/>
      <c r="I57" s="232"/>
      <c r="J57" s="232"/>
      <c r="K57" s="233"/>
      <c r="L57" s="167">
        <f>SUM(L51,L55)</f>
        <v>0</v>
      </c>
      <c r="M57" s="168"/>
      <c r="O57"/>
      <c r="P57"/>
      <c r="Q57" s="5"/>
      <c r="R57" s="7"/>
      <c r="S57"/>
      <c r="T57"/>
    </row>
    <row r="58" spans="1:20" ht="15" customHeight="1" x14ac:dyDescent="0.3">
      <c r="Q58" s="5"/>
      <c r="R58" s="7"/>
    </row>
    <row r="59" spans="1:20"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3">
    <mergeCell ref="O10:Q10"/>
    <mergeCell ref="O11:Q11"/>
    <mergeCell ref="O12:Q12"/>
    <mergeCell ref="O8:Q8"/>
    <mergeCell ref="O9:Q9"/>
    <mergeCell ref="P47:Q47"/>
    <mergeCell ref="P48:Q48"/>
    <mergeCell ref="F55:H55"/>
    <mergeCell ref="I55:K55"/>
    <mergeCell ref="L55:M55"/>
    <mergeCell ref="L51:M51"/>
    <mergeCell ref="P46:Q46"/>
    <mergeCell ref="B43:K43"/>
    <mergeCell ref="L43:M43"/>
    <mergeCell ref="B38:K38"/>
    <mergeCell ref="L38:M38"/>
    <mergeCell ref="L39:M39"/>
    <mergeCell ref="B40:K40"/>
    <mergeCell ref="L40:M40"/>
    <mergeCell ref="O41:Q41"/>
    <mergeCell ref="P43:Q43"/>
    <mergeCell ref="P44:Q44"/>
    <mergeCell ref="P45:Q45"/>
    <mergeCell ref="B46:K46"/>
    <mergeCell ref="L46:M46"/>
    <mergeCell ref="L57:M57"/>
    <mergeCell ref="F54:H54"/>
    <mergeCell ref="I54:K54"/>
    <mergeCell ref="L54:M54"/>
    <mergeCell ref="B47:K47"/>
    <mergeCell ref="L47:M47"/>
    <mergeCell ref="B49:K49"/>
    <mergeCell ref="L50:M50"/>
    <mergeCell ref="B48:K48"/>
    <mergeCell ref="L48:M48"/>
    <mergeCell ref="L49:M49"/>
    <mergeCell ref="B51:K51"/>
    <mergeCell ref="B50:K50"/>
    <mergeCell ref="B53:K53"/>
    <mergeCell ref="B57:K57"/>
    <mergeCell ref="B35:K35"/>
    <mergeCell ref="L35:M35"/>
    <mergeCell ref="B36:K36"/>
    <mergeCell ref="L36:M36"/>
    <mergeCell ref="B37:K37"/>
    <mergeCell ref="L37:M37"/>
    <mergeCell ref="L44:M44"/>
    <mergeCell ref="B45:K45"/>
    <mergeCell ref="L45:M45"/>
    <mergeCell ref="B41:K41"/>
    <mergeCell ref="L41:M41"/>
    <mergeCell ref="B42:K42"/>
    <mergeCell ref="L42:M42"/>
    <mergeCell ref="B44:K44"/>
    <mergeCell ref="B39:K39"/>
    <mergeCell ref="L32:M32"/>
    <mergeCell ref="B33:K33"/>
    <mergeCell ref="L33:M33"/>
    <mergeCell ref="B34:K34"/>
    <mergeCell ref="L34:M34"/>
    <mergeCell ref="B29:K29"/>
    <mergeCell ref="L29:M29"/>
    <mergeCell ref="B30:K30"/>
    <mergeCell ref="L30:M30"/>
    <mergeCell ref="B31:K31"/>
    <mergeCell ref="L31:M31"/>
    <mergeCell ref="B32:K32"/>
    <mergeCell ref="M2:M3"/>
    <mergeCell ref="B7:C7"/>
    <mergeCell ref="D7:E7"/>
    <mergeCell ref="B8:C8"/>
    <mergeCell ref="D8:E8"/>
    <mergeCell ref="B10:C10"/>
    <mergeCell ref="D10:E10"/>
    <mergeCell ref="A1:K1"/>
    <mergeCell ref="L1:M1"/>
    <mergeCell ref="D2:K2"/>
    <mergeCell ref="D3:K3"/>
    <mergeCell ref="D4:K4"/>
    <mergeCell ref="O42:Q42"/>
    <mergeCell ref="B54:D54"/>
    <mergeCell ref="B55:D55"/>
    <mergeCell ref="B11:C11"/>
    <mergeCell ref="D11:E11"/>
    <mergeCell ref="B9:C9"/>
    <mergeCell ref="D9:E9"/>
    <mergeCell ref="B26:K26"/>
    <mergeCell ref="L26:M26"/>
    <mergeCell ref="B27:K27"/>
    <mergeCell ref="L27:M27"/>
    <mergeCell ref="L28:M28"/>
    <mergeCell ref="B25:K25"/>
    <mergeCell ref="L25:M25"/>
    <mergeCell ref="B12:C12"/>
    <mergeCell ref="D12:E12"/>
    <mergeCell ref="B16:G16"/>
    <mergeCell ref="B17:G17"/>
    <mergeCell ref="B18:G18"/>
    <mergeCell ref="B19:G19"/>
    <mergeCell ref="B20:G20"/>
    <mergeCell ref="B21:G21"/>
    <mergeCell ref="L24:M24"/>
    <mergeCell ref="B28:K28"/>
  </mergeCells>
  <dataValidations count="1">
    <dataValidation type="list" allowBlank="1" showInputMessage="1" showErrorMessage="1" sqref="B56:E56" xr:uid="{00000000-0002-0000-0100-000000000000}">
      <formula1>Rate</formula1>
    </dataValidation>
  </dataValidations>
  <pageMargins left="0.4" right="0.4" top="0.25" bottom="0.2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BI114"/>
  <sheetViews>
    <sheetView zoomScaleNormal="100" workbookViewId="0">
      <pane ySplit="1" topLeftCell="A8" activePane="bottomLeft" state="frozen"/>
      <selection pane="bottomLeft" activeCell="I56" sqref="I56"/>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5.109375" style="80" customWidth="1"/>
    <col min="9"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3.5546875" customWidth="1"/>
    <col min="17" max="17" width="8.6640625" customWidth="1"/>
    <col min="18" max="18" width="32.88671875" customWidth="1"/>
    <col min="20" max="20" width="5.5546875" customWidth="1"/>
  </cols>
  <sheetData>
    <row r="1" spans="1:61" s="8" customFormat="1" ht="21.75" customHeight="1" thickBot="1" x14ac:dyDescent="0.35">
      <c r="A1" s="220" t="s">
        <v>74</v>
      </c>
      <c r="B1" s="220"/>
      <c r="C1" s="220"/>
      <c r="D1" s="220"/>
      <c r="E1" s="220"/>
      <c r="F1" s="220"/>
      <c r="G1" s="220"/>
      <c r="H1" s="220"/>
      <c r="I1" s="220"/>
      <c r="J1" s="220"/>
      <c r="K1" s="220"/>
      <c r="L1" s="156" t="s">
        <v>106</v>
      </c>
      <c r="M1" s="221"/>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2" t="str">
        <f>IF(ISBLANK('YR1'!$O$6),"",(IF('YR1'!$O$6&gt;2,(IF(ISBLANK('YR1'!D2),"",'YR1'!D2)),"")))</f>
        <v/>
      </c>
      <c r="E2" s="222"/>
      <c r="F2" s="222"/>
      <c r="G2" s="222"/>
      <c r="H2" s="222"/>
      <c r="I2" s="222"/>
      <c r="J2" s="222"/>
      <c r="K2" s="222"/>
      <c r="M2" s="219"/>
      <c r="O2" s="117"/>
    </row>
    <row r="3" spans="1:61" s="1" customFormat="1" ht="15" customHeight="1" x14ac:dyDescent="0.3">
      <c r="A3" s="1" t="s">
        <v>69</v>
      </c>
      <c r="C3" s="3"/>
      <c r="D3" s="182" t="str">
        <f>IF(ISBLANK('YR1'!$O$6),"",(IF('YR1'!$O$6&gt;2,(IF(ISBLANK('YR1'!D3),"",'YR1'!D3)),"")))</f>
        <v/>
      </c>
      <c r="E3" s="182"/>
      <c r="F3" s="182"/>
      <c r="G3" s="182"/>
      <c r="H3" s="182"/>
      <c r="I3" s="182"/>
      <c r="J3" s="182"/>
      <c r="K3" s="182"/>
      <c r="M3" s="219"/>
      <c r="O3" s="90"/>
    </row>
    <row r="4" spans="1:61" s="1" customFormat="1" ht="15" customHeight="1" x14ac:dyDescent="0.3">
      <c r="A4" s="1" t="s">
        <v>50</v>
      </c>
      <c r="C4" s="3"/>
      <c r="D4" s="223" t="s">
        <v>76</v>
      </c>
      <c r="E4" s="223"/>
      <c r="F4" s="223"/>
      <c r="G4" s="223"/>
      <c r="H4" s="223"/>
      <c r="I4" s="223"/>
      <c r="J4" s="223"/>
      <c r="K4" s="223"/>
      <c r="L4" s="148"/>
      <c r="M4" s="33"/>
    </row>
    <row r="5" spans="1:61" s="1" customFormat="1" ht="12.9" customHeight="1" x14ac:dyDescent="0.3">
      <c r="C5" s="3"/>
      <c r="D5" s="41"/>
      <c r="E5" s="41"/>
      <c r="F5" s="41"/>
      <c r="G5" s="41"/>
      <c r="H5" s="79"/>
      <c r="I5" s="41"/>
      <c r="J5" s="41"/>
      <c r="K5" s="41"/>
      <c r="L5" s="41"/>
      <c r="M5" s="33"/>
    </row>
    <row r="6" spans="1:61" s="1" customFormat="1" ht="12.9" customHeight="1" x14ac:dyDescent="0.3">
      <c r="A6" s="2" t="s">
        <v>1</v>
      </c>
      <c r="H6" s="80"/>
      <c r="M6" s="30"/>
    </row>
    <row r="7" spans="1:61" s="11" customFormat="1" ht="26.25" customHeight="1" thickBot="1" x14ac:dyDescent="0.35">
      <c r="A7" s="20"/>
      <c r="B7" s="201" t="s">
        <v>2</v>
      </c>
      <c r="C7" s="202"/>
      <c r="D7" s="201" t="s">
        <v>3</v>
      </c>
      <c r="E7" s="202"/>
      <c r="F7" s="20" t="s">
        <v>4</v>
      </c>
      <c r="G7" s="20" t="s">
        <v>5</v>
      </c>
      <c r="H7" s="81" t="s">
        <v>70</v>
      </c>
      <c r="I7" s="20" t="s">
        <v>71</v>
      </c>
      <c r="J7" s="20" t="s">
        <v>72</v>
      </c>
      <c r="K7" s="20" t="s">
        <v>6</v>
      </c>
      <c r="L7" s="20" t="s">
        <v>7</v>
      </c>
      <c r="M7" s="20" t="s">
        <v>8</v>
      </c>
    </row>
    <row r="8" spans="1:61" s="1" customFormat="1" ht="12.9" customHeight="1" x14ac:dyDescent="0.3">
      <c r="A8" s="21">
        <v>1</v>
      </c>
      <c r="B8" s="217" t="str">
        <f>IF(ISBLANK('YR1'!$O$6),"",(IF('YR1'!$O$6&gt;2,(IF(ISBLANK('YR1'!B8),"",'YR1'!B8)),"")))</f>
        <v/>
      </c>
      <c r="C8" s="218"/>
      <c r="D8" s="217" t="str">
        <f>IF(ISBLANK('YR1'!$O$6),"",(IF('YR1'!$O$6&gt;2,(IF(ISBLANK('YR1'!D8),"",'YR1'!D8)),"")))</f>
        <v/>
      </c>
      <c r="E8" s="218"/>
      <c r="F8" s="68" t="str">
        <f>IF(ISBLANK('YR1'!$O$6),"",(IF('YR1'!$O$6&gt;2,(IF(ISBLANK('YR1'!F8),"",'YR1'!F8)),"")))</f>
        <v/>
      </c>
      <c r="G8" s="111">
        <f>IF('YR1'!$O$6&gt;2,('YR2'!G8+('YR2'!G8*'YR3'!$R$8)),0)</f>
        <v>0</v>
      </c>
      <c r="H8" s="81" t="str">
        <f>IF(ISBLANK('YR1'!$O$6),"",(IF('YR1'!$O$6&gt;2,(IF(ISBLANK('YR1'!H8),"",'YR1'!H8)),"")))</f>
        <v/>
      </c>
      <c r="I8" s="81" t="str">
        <f>IF(ISBLANK('YR1'!$O$6),"",(IF('YR1'!$O$6&gt;2,(IF(ISBLANK('YR1'!I8),"",'YR1'!I8)),"")))</f>
        <v/>
      </c>
      <c r="J8" s="81" t="str">
        <f>IF(ISBLANK('YR1'!$O$6),"",(IF('YR1'!$O$6&gt;2,(IF(ISBLANK('YR1'!J8),"",'YR1'!J8)),"")))</f>
        <v/>
      </c>
      <c r="K8" s="93">
        <f>IF('YR1'!$O$6&gt;2,('YR2'!K8+('YR2'!K8*'YR3'!$R$8)),0)</f>
        <v>0</v>
      </c>
      <c r="L8" s="93">
        <f>ROUND(PRODUCT(K8,R9),0)</f>
        <v>0</v>
      </c>
      <c r="M8" s="93">
        <f>SUM(K8,L8)</f>
        <v>0</v>
      </c>
      <c r="O8" s="238" t="s">
        <v>52</v>
      </c>
      <c r="P8" s="239"/>
      <c r="Q8" s="239"/>
      <c r="R8" s="75">
        <f>'YR2'!R8</f>
        <v>0</v>
      </c>
      <c r="S8" s="12"/>
      <c r="T8" s="12"/>
    </row>
    <row r="9" spans="1:61" s="1" customFormat="1" ht="12.9" customHeight="1" x14ac:dyDescent="0.3">
      <c r="A9" s="21">
        <v>2</v>
      </c>
      <c r="B9" s="217" t="str">
        <f>IF(ISBLANK('YR1'!$O$6),"",(IF('YR1'!$O$6&gt;2,(IF(ISBLANK('YR1'!B9),"",'YR1'!B9)),"")))</f>
        <v/>
      </c>
      <c r="C9" s="218"/>
      <c r="D9" s="217" t="str">
        <f>IF(ISBLANK('YR1'!$O$6),"",(IF('YR1'!$O$6&gt;2,(IF(ISBLANK('YR1'!D9),"",'YR1'!D9)),"")))</f>
        <v/>
      </c>
      <c r="E9" s="218"/>
      <c r="F9" s="68" t="str">
        <f>IF(ISBLANK('YR1'!$O$6),"",(IF('YR1'!$O$6&gt;2,(IF(ISBLANK('YR1'!F9),"",'YR1'!F9)),"")))</f>
        <v/>
      </c>
      <c r="G9" s="111">
        <f>IF('YR1'!$O$6&gt;2,('YR2'!G9+('YR2'!G9*'YR3'!$R$8)),0)</f>
        <v>0</v>
      </c>
      <c r="H9" s="81" t="str">
        <f>IF(ISBLANK('YR1'!$O$6),"",(IF('YR1'!$O$6&gt;2,(IF(ISBLANK('YR1'!H9),"",'YR1'!H9)),"")))</f>
        <v/>
      </c>
      <c r="I9" s="81" t="str">
        <f>IF(ISBLANK('YR1'!$O$6),"",(IF('YR1'!$O$6&gt;2,(IF(ISBLANK('YR1'!I9),"",'YR1'!I9)),"")))</f>
        <v/>
      </c>
      <c r="J9" s="81" t="str">
        <f>IF(ISBLANK('YR1'!$O$6),"",(IF('YR1'!$O$6&gt;2,(IF(ISBLANK('YR1'!J9),"",'YR1'!J9)),"")))</f>
        <v/>
      </c>
      <c r="K9" s="93">
        <f>IF('YR1'!$O$6&gt;2,('YR2'!K9+('YR2'!K9*'YR3'!$R$8)),0)</f>
        <v>0</v>
      </c>
      <c r="L9" s="93">
        <f>ROUND(PRODUCT(K9,R9),0)</f>
        <v>0</v>
      </c>
      <c r="M9" s="93">
        <f>SUM(K9,L9)</f>
        <v>0</v>
      </c>
      <c r="O9" s="234" t="s">
        <v>53</v>
      </c>
      <c r="P9" s="235"/>
      <c r="Q9" s="235"/>
      <c r="R9" s="76">
        <f>'YR2'!R9</f>
        <v>0.41</v>
      </c>
    </row>
    <row r="10" spans="1:61" s="1" customFormat="1" ht="12.9" customHeight="1" x14ac:dyDescent="0.3">
      <c r="A10" s="21">
        <v>3</v>
      </c>
      <c r="B10" s="217" t="str">
        <f>IF(ISBLANK('YR1'!$O$6),"",(IF('YR1'!$O$6&gt;2,(IF(ISBLANK('YR1'!B10),"",'YR1'!B10)),"")))</f>
        <v/>
      </c>
      <c r="C10" s="218"/>
      <c r="D10" s="217" t="str">
        <f>IF(ISBLANK('YR1'!$O$6),"",(IF('YR1'!$O$6&gt;2,(IF(ISBLANK('YR1'!D10),"",'YR1'!D10)),"")))</f>
        <v/>
      </c>
      <c r="E10" s="218"/>
      <c r="F10" s="68" t="str">
        <f>IF(ISBLANK('YR1'!$O$6),"",(IF('YR1'!$O$6&gt;2,(IF(ISBLANK('YR1'!F10),"",'YR1'!F10)),"")))</f>
        <v/>
      </c>
      <c r="G10" s="111">
        <f>IF('YR1'!$O$6&gt;2,('YR2'!G10+('YR2'!G10*'YR3'!$R$8)),0)</f>
        <v>0</v>
      </c>
      <c r="H10" s="81" t="str">
        <f>IF(ISBLANK('YR1'!$O$6),"",(IF('YR1'!$O$6&gt;2,(IF(ISBLANK('YR1'!H10),"",'YR1'!H10)),"")))</f>
        <v/>
      </c>
      <c r="I10" s="81" t="str">
        <f>IF(ISBLANK('YR1'!$O$6),"",(IF('YR1'!$O$6&gt;2,(IF(ISBLANK('YR1'!I10),"",'YR1'!I10)),"")))</f>
        <v/>
      </c>
      <c r="J10" s="81" t="str">
        <f>IF(ISBLANK('YR1'!$O$6),"",(IF('YR1'!$O$6&gt;2,(IF(ISBLANK('YR1'!J10),"",'YR1'!J10)),"")))</f>
        <v/>
      </c>
      <c r="K10" s="93">
        <f>IF('YR1'!$O$6&gt;2,('YR2'!K10+('YR2'!K10*'YR3'!$R$8)),0)</f>
        <v>0</v>
      </c>
      <c r="L10" s="93">
        <f>ROUND(PRODUCT(K10,R9),0)</f>
        <v>0</v>
      </c>
      <c r="M10" s="93">
        <f>SUM(K10,L10)</f>
        <v>0</v>
      </c>
      <c r="O10" s="234" t="s">
        <v>79</v>
      </c>
      <c r="P10" s="235"/>
      <c r="Q10" s="235"/>
      <c r="R10" s="76">
        <f>'YR2'!R10</f>
        <v>7.4999999999999997E-2</v>
      </c>
    </row>
    <row r="11" spans="1:61" s="1" customFormat="1" ht="12.9" customHeight="1" x14ac:dyDescent="0.3">
      <c r="A11" s="21">
        <v>4</v>
      </c>
      <c r="B11" s="217" t="str">
        <f>IF(ISBLANK('YR1'!$O$6),"",(IF('YR1'!$O$6&gt;2,(IF(ISBLANK('YR1'!B11),"",'YR1'!B11)),"")))</f>
        <v/>
      </c>
      <c r="C11" s="218"/>
      <c r="D11" s="217" t="str">
        <f>IF(ISBLANK('YR1'!$O$6),"",(IF('YR1'!$O$6&gt;2,(IF(ISBLANK('YR1'!D11),"",'YR1'!D11)),"")))</f>
        <v/>
      </c>
      <c r="E11" s="218"/>
      <c r="F11" s="68" t="str">
        <f>IF(ISBLANK('YR1'!$O$6),"",(IF('YR1'!$O$6&gt;2,(IF(ISBLANK('YR1'!F11),"",'YR1'!F11)),"")))</f>
        <v/>
      </c>
      <c r="G11" s="111">
        <f>IF('YR1'!$O$6&gt;2,('YR2'!G11+('YR2'!G11*'YR3'!$R$8)),0)</f>
        <v>0</v>
      </c>
      <c r="H11" s="81" t="str">
        <f>IF(ISBLANK('YR1'!$O$6),"",(IF('YR1'!$O$6&gt;2,(IF(ISBLANK('YR1'!H11),"",'YR1'!H11)),"")))</f>
        <v/>
      </c>
      <c r="I11" s="81" t="str">
        <f>IF(ISBLANK('YR1'!$O$6),"",(IF('YR1'!$O$6&gt;2,(IF(ISBLANK('YR1'!I11),"",'YR1'!I11)),"")))</f>
        <v/>
      </c>
      <c r="J11" s="81" t="str">
        <f>IF(ISBLANK('YR1'!$O$6),"",(IF('YR1'!$O$6&gt;2,(IF(ISBLANK('YR1'!J11),"",'YR1'!J11)),"")))</f>
        <v/>
      </c>
      <c r="K11" s="93">
        <f>IF('YR1'!$O$6&gt;2,('YR2'!K11+('YR2'!K11*'YR3'!$R$8)),0)</f>
        <v>0</v>
      </c>
      <c r="L11" s="93">
        <f>ROUND(PRODUCT(K11,R9),0)</f>
        <v>0</v>
      </c>
      <c r="M11" s="93">
        <f>SUM(K11,L11)</f>
        <v>0</v>
      </c>
      <c r="O11" s="234" t="s">
        <v>54</v>
      </c>
      <c r="P11" s="235"/>
      <c r="Q11" s="235"/>
      <c r="R11" s="76">
        <f>'YR2'!R11</f>
        <v>0.38</v>
      </c>
    </row>
    <row r="12" spans="1:61" s="1" customFormat="1" ht="12.9" customHeight="1" thickBot="1" x14ac:dyDescent="0.35">
      <c r="A12" s="21">
        <v>5</v>
      </c>
      <c r="B12" s="217" t="str">
        <f>IF(ISBLANK('YR1'!$O$6),"",(IF('YR1'!$O$6&gt;2,(IF(ISBLANK('YR1'!B12),"",'YR1'!B12)),"")))</f>
        <v/>
      </c>
      <c r="C12" s="218"/>
      <c r="D12" s="217" t="str">
        <f>IF(ISBLANK('YR1'!$O$6),"",(IF('YR1'!$O$6&gt;2,(IF(ISBLANK('YR1'!D12),"",'YR1'!D12)),"")))</f>
        <v/>
      </c>
      <c r="E12" s="218"/>
      <c r="F12" s="68" t="str">
        <f>IF(ISBLANK('YR1'!$O$6),"",(IF('YR1'!$O$6&gt;2,(IF(ISBLANK('YR1'!F12),"",'YR1'!F12)),"")))</f>
        <v/>
      </c>
      <c r="G12" s="111">
        <f>IF('YR1'!$O$6&gt;2,('YR2'!G12+('YR2'!G12*'YR3'!$R$8)),0)</f>
        <v>0</v>
      </c>
      <c r="H12" s="81" t="str">
        <f>IF(ISBLANK('YR1'!$O$6),"",(IF('YR1'!$O$6&gt;2,(IF(ISBLANK('YR1'!H12),"",'YR1'!H12)),"")))</f>
        <v/>
      </c>
      <c r="I12" s="81" t="str">
        <f>IF(ISBLANK('YR1'!$O$6),"",(IF('YR1'!$O$6&gt;2,(IF(ISBLANK('YR1'!I12),"",'YR1'!I12)),"")))</f>
        <v/>
      </c>
      <c r="J12" s="81" t="str">
        <f>IF(ISBLANK('YR1'!$O$6),"",(IF('YR1'!$O$6&gt;2,(IF(ISBLANK('YR1'!J12),"",'YR1'!J12)),"")))</f>
        <v/>
      </c>
      <c r="K12" s="93">
        <f>IF('YR1'!$O$6&gt;2,('YR2'!K12+('YR2'!K12*'YR3'!$R$8)),0)</f>
        <v>0</v>
      </c>
      <c r="L12" s="93">
        <f>ROUND(PRODUCT(K12,R9),0)</f>
        <v>0</v>
      </c>
      <c r="M12" s="93">
        <f>SUM(K12,L12)</f>
        <v>0</v>
      </c>
      <c r="O12" s="236" t="s">
        <v>55</v>
      </c>
      <c r="P12" s="237"/>
      <c r="Q12" s="237"/>
      <c r="R12" s="77" t="str">
        <f>'YR2'!R12</f>
        <v>Research On-Campus</v>
      </c>
      <c r="U12" s="13"/>
    </row>
    <row r="13" spans="1:61" s="1" customFormat="1" ht="12.9" customHeight="1" thickBot="1" x14ac:dyDescent="0.35">
      <c r="A13" s="22"/>
      <c r="B13" s="22"/>
      <c r="C13" s="22"/>
      <c r="D13" s="23"/>
      <c r="E13" s="22"/>
      <c r="F13" s="22"/>
      <c r="G13" s="22"/>
      <c r="H13" s="25"/>
      <c r="I13" s="22"/>
      <c r="J13" s="22"/>
      <c r="K13" s="22"/>
      <c r="L13" s="27" t="s">
        <v>38</v>
      </c>
      <c r="M13" s="94">
        <f>SUM(M8:M12)</f>
        <v>0</v>
      </c>
      <c r="O13" s="2"/>
      <c r="P13" s="2"/>
      <c r="Q13" s="2"/>
      <c r="R13" s="78">
        <f>'YR2'!R13</f>
        <v>0</v>
      </c>
      <c r="U13" s="13"/>
      <c r="V13" s="13"/>
    </row>
    <row r="14" spans="1:61" s="1" customFormat="1" ht="12.6" hidden="1" customHeight="1" x14ac:dyDescent="0.3">
      <c r="D14" s="10"/>
      <c r="H14" s="80"/>
      <c r="L14" s="2"/>
      <c r="M14" s="5"/>
      <c r="V14" s="13"/>
    </row>
    <row r="15" spans="1:61" s="1" customFormat="1" ht="12.9" customHeight="1" x14ac:dyDescent="0.3">
      <c r="A15" s="2" t="s">
        <v>9</v>
      </c>
      <c r="H15" s="80"/>
      <c r="O15" s="70"/>
      <c r="P15" s="69"/>
      <c r="Q15" s="69"/>
      <c r="R15" s="69"/>
      <c r="S15" s="69"/>
      <c r="T15" s="69"/>
      <c r="U15" s="31"/>
    </row>
    <row r="16" spans="1:61" s="1" customFormat="1" ht="26.25" customHeight="1" x14ac:dyDescent="0.3">
      <c r="A16" s="20" t="s">
        <v>80</v>
      </c>
      <c r="B16" s="214" t="s">
        <v>4</v>
      </c>
      <c r="C16" s="214"/>
      <c r="D16" s="214"/>
      <c r="E16" s="214"/>
      <c r="F16" s="214"/>
      <c r="G16" s="214"/>
      <c r="H16" s="81"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IF(ISBLANK('YR1'!$O$6),"",(IF('YR1'!$O$6&gt;2,(IF(ISBLANK('YR1'!A17),"",'YR1'!A17)),"")))</f>
        <v/>
      </c>
      <c r="B17" s="200" t="s">
        <v>77</v>
      </c>
      <c r="C17" s="200"/>
      <c r="D17" s="200"/>
      <c r="E17" s="200"/>
      <c r="F17" s="200"/>
      <c r="G17" s="200"/>
      <c r="H17" s="81" t="str">
        <f>IF(ISBLANK('YR1'!$O$6),"",(IF('YR1'!$O$6&gt;2,(IF(ISBLANK('YR1'!H17),"",'YR1'!H17)),"")))</f>
        <v/>
      </c>
      <c r="I17" s="81" t="str">
        <f>IF(ISBLANK('YR1'!$O$6),"",(IF('YR1'!$O$6&gt;2,(IF(ISBLANK('YR1'!I17),"",'YR1'!I17)),"")))</f>
        <v/>
      </c>
      <c r="J17" s="81" t="str">
        <f>IF(ISBLANK('YR1'!$O$6),"",(IF('YR1'!$O$6&gt;2,(IF(ISBLANK('YR1'!J17),"",'YR1'!J17)),"")))</f>
        <v/>
      </c>
      <c r="K17" s="93">
        <f>IF('YR1'!$O$6&gt;2,('YR2'!K17+('YR2'!K17*'YR3'!$R$8)),0)</f>
        <v>0</v>
      </c>
      <c r="L17" s="93">
        <f>ROUND(PRODUCT(K17,R9),0)</f>
        <v>0</v>
      </c>
      <c r="M17" s="93">
        <f>SUM(K17,L17)</f>
        <v>0</v>
      </c>
      <c r="O17" s="122" t="s">
        <v>121</v>
      </c>
      <c r="P17" s="124">
        <f>IF('YR1'!$O$6&gt;2,('YR2'!P17),0)</f>
        <v>0</v>
      </c>
      <c r="Q17" s="93">
        <f>(P17/12)*2162</f>
        <v>0</v>
      </c>
      <c r="R17" s="69"/>
      <c r="S17" s="69"/>
      <c r="T17" s="69"/>
      <c r="U17" s="31"/>
      <c r="V17" s="14"/>
    </row>
    <row r="18" spans="1:23" s="1" customFormat="1" ht="12.9" customHeight="1" x14ac:dyDescent="0.3">
      <c r="A18" s="21" t="str">
        <f>IF(ISBLANK('YR1'!$O$6),"",(IF('YR1'!$O$6&gt;2,(IF(ISBLANK('YR1'!A18),"",'YR1'!A18)),"")))</f>
        <v/>
      </c>
      <c r="B18" s="200" t="s">
        <v>34</v>
      </c>
      <c r="C18" s="200"/>
      <c r="D18" s="200"/>
      <c r="E18" s="200"/>
      <c r="F18" s="200"/>
      <c r="G18" s="200"/>
      <c r="H18" s="81">
        <f>P17</f>
        <v>0</v>
      </c>
      <c r="I18" s="81">
        <f>P18</f>
        <v>0</v>
      </c>
      <c r="J18" s="81">
        <f>P19</f>
        <v>0</v>
      </c>
      <c r="K18" s="93">
        <f>IF('YR1'!$O$6&gt;2,('YR2'!K18+('YR2'!K18*'YR3'!$R$8)),0)</f>
        <v>0</v>
      </c>
      <c r="L18" s="93">
        <f>Q20</f>
        <v>0</v>
      </c>
      <c r="M18" s="93">
        <f t="shared" ref="M18:M21" si="0">SUM(K18,L18)</f>
        <v>0</v>
      </c>
      <c r="O18" s="122" t="s">
        <v>122</v>
      </c>
      <c r="P18" s="124">
        <f>IF('YR1'!$O$6&gt;2,('YR2'!P18),0)</f>
        <v>0</v>
      </c>
      <c r="Q18" s="93">
        <f>(P18/9)*1730</f>
        <v>0</v>
      </c>
      <c r="R18" s="69"/>
      <c r="S18" s="69"/>
      <c r="T18" s="69"/>
      <c r="U18" s="31"/>
      <c r="V18" s="14"/>
    </row>
    <row r="19" spans="1:23" s="1" customFormat="1" ht="12.9" customHeight="1" x14ac:dyDescent="0.3">
      <c r="A19" s="21" t="str">
        <f>IF(ISBLANK('YR1'!$O$6),"",(IF('YR1'!$O$6&gt;2,(IF(ISBLANK('YR1'!A19),"",'YR1'!A19)),"")))</f>
        <v/>
      </c>
      <c r="B19" s="200" t="s">
        <v>35</v>
      </c>
      <c r="C19" s="200"/>
      <c r="D19" s="200"/>
      <c r="E19" s="200"/>
      <c r="F19" s="200"/>
      <c r="G19" s="200"/>
      <c r="H19" s="81" t="str">
        <f>IF(ISBLANK('YR1'!$O$6),"",(IF('YR1'!$O$6&gt;2,(IF(ISBLANK('YR1'!H19),"",'YR1'!H19)),"")))</f>
        <v/>
      </c>
      <c r="I19" s="81" t="str">
        <f>IF(ISBLANK('YR1'!$O$6),"",(IF('YR1'!$O$6&gt;2,(IF(ISBLANK('YR1'!I19),"",'YR1'!I19)),"")))</f>
        <v/>
      </c>
      <c r="J19" s="81" t="str">
        <f>IF(ISBLANK('YR1'!$O$6),"",(IF('YR1'!$O$6&gt;2,(IF(ISBLANK('YR1'!J19),"",'YR1'!J19)),"")))</f>
        <v/>
      </c>
      <c r="K19" s="93">
        <f>IF('YR1'!$O$6&gt;2,('YR2'!K19+('YR2'!K19*'YR3'!$R$8)),0)</f>
        <v>0</v>
      </c>
      <c r="L19" s="93">
        <v>0</v>
      </c>
      <c r="M19" s="93">
        <f t="shared" si="0"/>
        <v>0</v>
      </c>
      <c r="O19" s="122" t="s">
        <v>123</v>
      </c>
      <c r="P19" s="124">
        <f>IF('YR1'!$O$6&gt;2,('YR2'!P19),0)</f>
        <v>0</v>
      </c>
      <c r="Q19" s="93">
        <f>(P19/3)*432</f>
        <v>0</v>
      </c>
      <c r="R19" s="69"/>
      <c r="S19" s="69"/>
      <c r="T19" s="69"/>
      <c r="U19" s="31"/>
      <c r="V19" s="14"/>
    </row>
    <row r="20" spans="1:23" s="1" customFormat="1" ht="12.9" customHeight="1" x14ac:dyDescent="0.3">
      <c r="A20" s="21" t="str">
        <f>IF(ISBLANK('YR1'!$O$6),"",(IF('YR1'!$O$6&gt;2,(IF(ISBLANK('YR1'!A20),"",'YR1'!A20)),"")))</f>
        <v/>
      </c>
      <c r="B20" s="200" t="s">
        <v>36</v>
      </c>
      <c r="C20" s="200"/>
      <c r="D20" s="200"/>
      <c r="E20" s="200"/>
      <c r="F20" s="200"/>
      <c r="G20" s="200"/>
      <c r="H20" s="81" t="str">
        <f>IF(ISBLANK('YR1'!$O$6),"",(IF('YR1'!$O$6&gt;2,(IF(ISBLANK('YR1'!H20),"",'YR1'!H20)),"")))</f>
        <v/>
      </c>
      <c r="I20" s="81" t="str">
        <f>IF(ISBLANK('YR1'!$O$6),"",(IF('YR1'!$O$6&gt;2,(IF(ISBLANK('YR1'!I20),"",'YR1'!I20)),"")))</f>
        <v/>
      </c>
      <c r="J20" s="81" t="str">
        <f>IF(ISBLANK('YR1'!$O$6),"",(IF('YR1'!$O$6&gt;2,(IF(ISBLANK('YR1'!J20),"",'YR1'!J20)),"")))</f>
        <v/>
      </c>
      <c r="K20" s="93">
        <f>IF('YR1'!$O$6&gt;2,('YR2'!K20+('YR2'!K20*'YR3'!$R$8)),0)</f>
        <v>0</v>
      </c>
      <c r="L20" s="93">
        <f>ROUND(PRODUCT(K20,R9),0)</f>
        <v>0</v>
      </c>
      <c r="M20" s="93">
        <f t="shared" si="0"/>
        <v>0</v>
      </c>
      <c r="Q20" s="93">
        <f>SUM(Q17:Q19)</f>
        <v>0</v>
      </c>
      <c r="R20" s="69"/>
      <c r="S20" s="69"/>
      <c r="T20" s="69"/>
      <c r="U20" s="31"/>
      <c r="V20" s="14"/>
    </row>
    <row r="21" spans="1:23" s="1" customFormat="1" ht="12.9" customHeight="1" x14ac:dyDescent="0.3">
      <c r="A21" s="21" t="str">
        <f>IF(ISBLANK('YR1'!$O$6),"",(IF('YR1'!$O$6&gt;2,(IF(ISBLANK('YR1'!A21),"",'YR1'!A21)),"")))</f>
        <v/>
      </c>
      <c r="B21" s="200" t="s">
        <v>48</v>
      </c>
      <c r="C21" s="200"/>
      <c r="D21" s="200"/>
      <c r="E21" s="200"/>
      <c r="F21" s="200"/>
      <c r="G21" s="200"/>
      <c r="H21" s="81" t="str">
        <f>IF(ISBLANK('YR1'!$O$6),"",(IF('YR1'!$O$6&gt;2,(IF(ISBLANK('YR1'!H21),"",'YR1'!H21)),"")))</f>
        <v/>
      </c>
      <c r="I21" s="81" t="str">
        <f>IF(ISBLANK('YR1'!$O$6),"",(IF('YR1'!$O$6&gt;2,(IF(ISBLANK('YR1'!I21),"",'YR1'!I21)),"")))</f>
        <v/>
      </c>
      <c r="J21" s="81" t="str">
        <f>IF(ISBLANK('YR1'!$O$6),"",(IF('YR1'!$O$6&gt;2,(IF(ISBLANK('YR1'!J21),"",'YR1'!J21)),"")))</f>
        <v/>
      </c>
      <c r="K21" s="93">
        <f>IF('YR1'!$O$6&gt;2,('YR2'!K21+('YR2'!K21*'YR3'!$R$8)),0)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198">
        <f>SUM(M13,M22)</f>
        <v>0</v>
      </c>
      <c r="M24" s="249"/>
      <c r="V24" s="15"/>
      <c r="W24" s="11"/>
    </row>
    <row r="25" spans="1:23" s="1" customFormat="1" ht="12.9" customHeight="1" x14ac:dyDescent="0.3">
      <c r="A25" s="19" t="s">
        <v>63</v>
      </c>
      <c r="B25" s="158" t="s">
        <v>117</v>
      </c>
      <c r="C25" s="159"/>
      <c r="D25" s="159"/>
      <c r="E25" s="159"/>
      <c r="F25" s="159"/>
      <c r="G25" s="159"/>
      <c r="H25" s="159"/>
      <c r="I25" s="159"/>
      <c r="J25" s="159"/>
      <c r="K25" s="160"/>
      <c r="L25" s="176" t="s">
        <v>8</v>
      </c>
      <c r="M25" s="177"/>
    </row>
    <row r="26" spans="1:23" s="1" customFormat="1" ht="12.9" customHeight="1" x14ac:dyDescent="0.3">
      <c r="A26" s="18">
        <v>1</v>
      </c>
      <c r="B26" s="150" t="str">
        <f>IF(ISBLANK('YR1'!$O$6),"",(IF('YR1'!$O$6&gt;2,(IF(ISBLANK('YR1'!B26),"",'YR1'!B26)),"")))</f>
        <v/>
      </c>
      <c r="C26" s="151"/>
      <c r="D26" s="151"/>
      <c r="E26" s="151"/>
      <c r="F26" s="151"/>
      <c r="G26" s="151"/>
      <c r="H26" s="151"/>
      <c r="I26" s="151"/>
      <c r="J26" s="151"/>
      <c r="K26" s="180"/>
      <c r="L26" s="181"/>
      <c r="M26" s="173"/>
    </row>
    <row r="27" spans="1:23" s="1" customFormat="1" ht="12.9" customHeight="1" x14ac:dyDescent="0.3">
      <c r="A27" s="18">
        <v>2</v>
      </c>
      <c r="B27" s="150" t="str">
        <f>IF(ISBLANK('YR1'!$O$6),"",(IF('YR1'!$O$6&gt;2,(IF(ISBLANK('YR1'!B27),"",'YR1'!B27)),"")))</f>
        <v/>
      </c>
      <c r="C27" s="151"/>
      <c r="D27" s="151"/>
      <c r="E27" s="151"/>
      <c r="F27" s="151"/>
      <c r="G27" s="151"/>
      <c r="H27" s="151"/>
      <c r="I27" s="151"/>
      <c r="J27" s="151"/>
      <c r="K27" s="180"/>
      <c r="L27" s="181"/>
      <c r="M27" s="173"/>
    </row>
    <row r="28" spans="1:23" s="1" customFormat="1" ht="12.9" customHeight="1" x14ac:dyDescent="0.3">
      <c r="A28" s="137"/>
      <c r="B28" s="158" t="s">
        <v>11</v>
      </c>
      <c r="C28" s="159"/>
      <c r="D28" s="159"/>
      <c r="E28" s="159"/>
      <c r="F28" s="159"/>
      <c r="G28" s="159"/>
      <c r="H28" s="159"/>
      <c r="I28" s="159"/>
      <c r="J28" s="159"/>
      <c r="K28" s="160"/>
      <c r="L28" s="174">
        <f>SUM(L26:M27)</f>
        <v>0</v>
      </c>
      <c r="M28" s="224"/>
    </row>
    <row r="29" spans="1:23" s="1" customFormat="1" ht="12.9" customHeight="1" x14ac:dyDescent="0.3">
      <c r="A29" s="19" t="s">
        <v>64</v>
      </c>
      <c r="B29" s="158" t="s">
        <v>12</v>
      </c>
      <c r="C29" s="159"/>
      <c r="D29" s="159"/>
      <c r="E29" s="159"/>
      <c r="F29" s="159"/>
      <c r="G29" s="159"/>
      <c r="H29" s="159"/>
      <c r="I29" s="159"/>
      <c r="J29" s="159"/>
      <c r="K29" s="160"/>
      <c r="L29" s="247"/>
      <c r="M29" s="248"/>
    </row>
    <row r="30" spans="1:23" s="1" customFormat="1" ht="12.9" customHeight="1" x14ac:dyDescent="0.3">
      <c r="A30" s="18">
        <v>1</v>
      </c>
      <c r="B30" s="150" t="s">
        <v>56</v>
      </c>
      <c r="C30" s="151"/>
      <c r="D30" s="151"/>
      <c r="E30" s="151"/>
      <c r="F30" s="151"/>
      <c r="G30" s="151"/>
      <c r="H30" s="151"/>
      <c r="I30" s="151"/>
      <c r="J30" s="151"/>
      <c r="K30" s="180"/>
      <c r="L30" s="227" t="str">
        <f>IF(ISBLANK('YR1'!$O$6),"",(IF('YR1'!$O$6&gt;2,(IF(ISBLANK('YR2'!L30),"",'YR2'!L30)),"")))</f>
        <v/>
      </c>
      <c r="M30" s="228"/>
    </row>
    <row r="31" spans="1:23" s="1" customFormat="1" ht="12.9" customHeight="1" x14ac:dyDescent="0.3">
      <c r="A31" s="18">
        <v>2</v>
      </c>
      <c r="B31" s="150" t="s">
        <v>57</v>
      </c>
      <c r="C31" s="151"/>
      <c r="D31" s="151"/>
      <c r="E31" s="151"/>
      <c r="F31" s="151"/>
      <c r="G31" s="151"/>
      <c r="H31" s="151"/>
      <c r="I31" s="151"/>
      <c r="J31" s="151"/>
      <c r="K31" s="180"/>
      <c r="L31" s="227" t="str">
        <f>IF(ISBLANK('YR1'!$O$6),"",(IF('YR1'!$O$6&gt;2,(IF(ISBLANK('YR2'!L31),"",'YR2'!L31)),"")))</f>
        <v/>
      </c>
      <c r="M31" s="228"/>
    </row>
    <row r="32" spans="1:23" s="1" customFormat="1" ht="12.9" customHeight="1" x14ac:dyDescent="0.3">
      <c r="A32" s="137"/>
      <c r="B32" s="158" t="s">
        <v>13</v>
      </c>
      <c r="C32" s="159"/>
      <c r="D32" s="159"/>
      <c r="E32" s="159"/>
      <c r="F32" s="159"/>
      <c r="G32" s="159"/>
      <c r="H32" s="159"/>
      <c r="I32" s="159"/>
      <c r="J32" s="159"/>
      <c r="K32" s="160"/>
      <c r="L32" s="174">
        <f>SUM(L30:M31)</f>
        <v>0</v>
      </c>
      <c r="M32" s="224"/>
    </row>
    <row r="33" spans="1:18" s="1" customFormat="1" ht="12.9" customHeight="1" x14ac:dyDescent="0.3">
      <c r="A33" s="19" t="s">
        <v>65</v>
      </c>
      <c r="B33" s="158" t="s">
        <v>14</v>
      </c>
      <c r="C33" s="159"/>
      <c r="D33" s="159"/>
      <c r="E33" s="159"/>
      <c r="F33" s="159"/>
      <c r="G33" s="159"/>
      <c r="H33" s="159"/>
      <c r="I33" s="159"/>
      <c r="J33" s="159"/>
      <c r="K33" s="160"/>
      <c r="L33" s="247"/>
      <c r="M33" s="248"/>
    </row>
    <row r="34" spans="1:18" s="1" customFormat="1" ht="12.9" customHeight="1" x14ac:dyDescent="0.3">
      <c r="A34" s="18">
        <v>1</v>
      </c>
      <c r="B34" s="150" t="s">
        <v>58</v>
      </c>
      <c r="C34" s="151"/>
      <c r="D34" s="151"/>
      <c r="E34" s="151"/>
      <c r="F34" s="151"/>
      <c r="G34" s="151"/>
      <c r="H34" s="151"/>
      <c r="I34" s="151"/>
      <c r="J34" s="151"/>
      <c r="K34" s="180"/>
      <c r="L34" s="227" t="str">
        <f>IF(ISBLANK('YR1'!$O$6),"",(IF('YR1'!$O$6&gt;2,(IF(ISBLANK('YR2'!L34),"",'YR2'!L34)),"")))</f>
        <v/>
      </c>
      <c r="M34" s="173"/>
    </row>
    <row r="35" spans="1:18" s="1" customFormat="1" ht="12.9" customHeight="1" x14ac:dyDescent="0.3">
      <c r="A35" s="18">
        <v>2</v>
      </c>
      <c r="B35" s="150" t="s">
        <v>59</v>
      </c>
      <c r="C35" s="151"/>
      <c r="D35" s="151"/>
      <c r="E35" s="151"/>
      <c r="F35" s="151"/>
      <c r="G35" s="151"/>
      <c r="H35" s="151"/>
      <c r="I35" s="151"/>
      <c r="J35" s="151"/>
      <c r="K35" s="180"/>
      <c r="L35" s="227" t="str">
        <f>IF(ISBLANK('YR1'!$O$6),"",(IF('YR1'!$O$6&gt;2,(IF(ISBLANK('YR2'!L35),"",'YR2'!L35)),"")))</f>
        <v/>
      </c>
      <c r="M35" s="173"/>
    </row>
    <row r="36" spans="1:18" s="1" customFormat="1" ht="12.9" customHeight="1" x14ac:dyDescent="0.3">
      <c r="A36" s="18">
        <v>3</v>
      </c>
      <c r="B36" s="150" t="s">
        <v>12</v>
      </c>
      <c r="C36" s="151"/>
      <c r="D36" s="151"/>
      <c r="E36" s="151"/>
      <c r="F36" s="151"/>
      <c r="G36" s="151"/>
      <c r="H36" s="151"/>
      <c r="I36" s="151"/>
      <c r="J36" s="151"/>
      <c r="K36" s="180"/>
      <c r="L36" s="227" t="str">
        <f>IF(ISBLANK('YR1'!$O$6),"",(IF('YR1'!$O$6&gt;2,(IF(ISBLANK('YR2'!L36),"",'YR2'!L36)),"")))</f>
        <v/>
      </c>
      <c r="M36" s="173"/>
    </row>
    <row r="37" spans="1:18" s="1" customFormat="1" ht="12.9" customHeight="1" x14ac:dyDescent="0.3">
      <c r="A37" s="18">
        <v>4</v>
      </c>
      <c r="B37" s="150" t="s">
        <v>60</v>
      </c>
      <c r="C37" s="151"/>
      <c r="D37" s="151"/>
      <c r="E37" s="151"/>
      <c r="F37" s="151"/>
      <c r="G37" s="151"/>
      <c r="H37" s="151"/>
      <c r="I37" s="151"/>
      <c r="J37" s="151"/>
      <c r="K37" s="180"/>
      <c r="L37" s="227" t="str">
        <f>IF(ISBLANK('YR1'!$O$6),"",(IF('YR1'!$O$6&gt;2,(IF(ISBLANK('YR2'!L37),"",'YR2'!L37)),"")))</f>
        <v/>
      </c>
      <c r="M37" s="173"/>
    </row>
    <row r="38" spans="1:18" s="1" customFormat="1" ht="12.9" customHeight="1" x14ac:dyDescent="0.3">
      <c r="A38" s="18">
        <v>5</v>
      </c>
      <c r="B38" s="150" t="s">
        <v>48</v>
      </c>
      <c r="C38" s="151"/>
      <c r="D38" s="151"/>
      <c r="E38" s="151"/>
      <c r="F38" s="151"/>
      <c r="G38" s="151"/>
      <c r="H38" s="151"/>
      <c r="I38" s="151"/>
      <c r="J38" s="151"/>
      <c r="K38" s="180"/>
      <c r="L38" s="227" t="str">
        <f>IF(ISBLANK('YR1'!$O$6),"",(IF('YR1'!$O$6&gt;2,(IF(ISBLANK('YR2'!L38),"",'YR2'!L38)),"")))</f>
        <v/>
      </c>
      <c r="M38" s="173"/>
    </row>
    <row r="39" spans="1:18" s="1" customFormat="1" ht="12.9" customHeight="1" x14ac:dyDescent="0.3">
      <c r="A39" s="137"/>
      <c r="B39" s="158" t="s">
        <v>15</v>
      </c>
      <c r="C39" s="159"/>
      <c r="D39" s="159"/>
      <c r="E39" s="159"/>
      <c r="F39" s="159"/>
      <c r="G39" s="159"/>
      <c r="H39" s="159"/>
      <c r="I39" s="159"/>
      <c r="J39" s="159"/>
      <c r="K39" s="160"/>
      <c r="L39" s="174">
        <f>SUM(L34:M38)</f>
        <v>0</v>
      </c>
      <c r="M39" s="224"/>
    </row>
    <row r="40" spans="1:18" s="1" customFormat="1" ht="12.9" customHeight="1" x14ac:dyDescent="0.3">
      <c r="A40" s="19" t="s">
        <v>66</v>
      </c>
      <c r="B40" s="158" t="s">
        <v>17</v>
      </c>
      <c r="C40" s="159"/>
      <c r="D40" s="159"/>
      <c r="E40" s="159"/>
      <c r="F40" s="159"/>
      <c r="G40" s="159"/>
      <c r="H40" s="159"/>
      <c r="I40" s="159"/>
      <c r="J40" s="159"/>
      <c r="K40" s="160"/>
      <c r="L40" s="250"/>
      <c r="M40" s="251"/>
    </row>
    <row r="41" spans="1:18" s="1" customFormat="1" ht="12.9" customHeight="1" x14ac:dyDescent="0.3">
      <c r="A41" s="18">
        <v>1</v>
      </c>
      <c r="B41" s="150" t="s">
        <v>18</v>
      </c>
      <c r="C41" s="151"/>
      <c r="D41" s="151"/>
      <c r="E41" s="151"/>
      <c r="F41" s="151"/>
      <c r="G41" s="151"/>
      <c r="H41" s="151"/>
      <c r="I41" s="151"/>
      <c r="J41" s="151"/>
      <c r="K41" s="180"/>
      <c r="L41" s="227" t="str">
        <f>IF(ISBLANK('YR1'!$O$6),"",(IF('YR1'!$O$6&gt;2,(IF(ISBLANK('YR2'!L41),"",'YR2'!L41)),"")))</f>
        <v/>
      </c>
      <c r="M41" s="173"/>
      <c r="O41" s="152" t="s">
        <v>27</v>
      </c>
      <c r="P41" s="152"/>
      <c r="Q41" s="152"/>
    </row>
    <row r="42" spans="1:18" s="1" customFormat="1" ht="12.9" customHeight="1" x14ac:dyDescent="0.3">
      <c r="A42" s="18">
        <v>2</v>
      </c>
      <c r="B42" s="150" t="s">
        <v>19</v>
      </c>
      <c r="C42" s="151"/>
      <c r="D42" s="151"/>
      <c r="E42" s="151"/>
      <c r="F42" s="151"/>
      <c r="G42" s="151"/>
      <c r="H42" s="151"/>
      <c r="I42" s="151"/>
      <c r="J42" s="151"/>
      <c r="K42" s="180"/>
      <c r="L42" s="227" t="str">
        <f>IF(ISBLANK('YR1'!$O$6),"",(IF('YR1'!$O$6&gt;2,(IF(ISBLANK('YR2'!L42),"",'YR2'!L42)),"")))</f>
        <v/>
      </c>
      <c r="M42" s="173"/>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80"/>
      <c r="L43" s="227" t="str">
        <f>IF(ISBLANK('YR1'!$O$6),"",(IF('YR1'!$O$6&gt;2,(IF(ISBLANK('YR2'!L43),"",'YR2'!L43)),"")))</f>
        <v/>
      </c>
      <c r="M43" s="173"/>
      <c r="P43" s="170" t="s">
        <v>104</v>
      </c>
      <c r="Q43" s="170"/>
      <c r="R43" s="6" t="s">
        <v>29</v>
      </c>
    </row>
    <row r="44" spans="1:18" s="1" customFormat="1" ht="12.9" customHeight="1" x14ac:dyDescent="0.3">
      <c r="A44" s="18">
        <v>4</v>
      </c>
      <c r="B44" s="150" t="s">
        <v>20</v>
      </c>
      <c r="C44" s="151"/>
      <c r="D44" s="151"/>
      <c r="E44" s="151"/>
      <c r="F44" s="151"/>
      <c r="G44" s="151"/>
      <c r="H44" s="151"/>
      <c r="I44" s="151"/>
      <c r="J44" s="151"/>
      <c r="K44" s="180"/>
      <c r="L44" s="227" t="str">
        <f>IF(ISBLANK('YR1'!$O$6),"",(IF('YR1'!$O$6&gt;2,(IF(ISBLANK('YR2'!L44),"",'YR2'!L44)),"")))</f>
        <v/>
      </c>
      <c r="M44" s="173"/>
      <c r="O44" s="43" t="s">
        <v>30</v>
      </c>
      <c r="P44" s="184"/>
      <c r="Q44" s="184"/>
      <c r="R44" s="109">
        <f>IF(P44+'YR1'!R44+'YR2'!R44&gt;=25000,25000-('YR1'!R44+'YR2'!R44),P44)</f>
        <v>0</v>
      </c>
    </row>
    <row r="45" spans="1:18" s="1" customFormat="1" ht="12.9" customHeight="1" x14ac:dyDescent="0.3">
      <c r="A45" s="18">
        <v>5</v>
      </c>
      <c r="B45" s="150" t="s">
        <v>21</v>
      </c>
      <c r="C45" s="151"/>
      <c r="D45" s="151"/>
      <c r="E45" s="151"/>
      <c r="F45" s="151"/>
      <c r="G45" s="151"/>
      <c r="H45" s="151"/>
      <c r="I45" s="151"/>
      <c r="J45" s="151"/>
      <c r="K45" s="180"/>
      <c r="L45" s="174">
        <f>SUM(P44:P47)</f>
        <v>0</v>
      </c>
      <c r="M45" s="224"/>
      <c r="O45" s="43" t="s">
        <v>31</v>
      </c>
      <c r="P45" s="184"/>
      <c r="Q45" s="184"/>
      <c r="R45" s="109">
        <f>IF(P45+'YR1'!R45+'YR2'!R45&gt;=25000,25000-('YR1'!R45+'YR2'!R45),P45)</f>
        <v>0</v>
      </c>
    </row>
    <row r="46" spans="1:18" s="1" customFormat="1" ht="12.9" customHeight="1" x14ac:dyDescent="0.3">
      <c r="A46" s="18">
        <v>6</v>
      </c>
      <c r="B46" s="150" t="s">
        <v>22</v>
      </c>
      <c r="C46" s="151"/>
      <c r="D46" s="151"/>
      <c r="E46" s="151"/>
      <c r="F46" s="151"/>
      <c r="G46" s="151"/>
      <c r="H46" s="151"/>
      <c r="I46" s="151"/>
      <c r="J46" s="151"/>
      <c r="K46" s="180"/>
      <c r="L46" s="227" t="str">
        <f>IF(ISBLANK('YR1'!$O$6),"",(IF('YR1'!$O$6&gt;2,(IF(ISBLANK('YR2'!L46),"",'YR2'!L46)),"")))</f>
        <v/>
      </c>
      <c r="M46" s="173"/>
      <c r="O46" s="43" t="s">
        <v>32</v>
      </c>
      <c r="P46" s="184"/>
      <c r="Q46" s="184"/>
      <c r="R46" s="109">
        <f>IF(P46+'YR1'!R46+'YR2'!R46&gt;=25000,25000-('YR1'!R46+'YR2'!R46),P46)</f>
        <v>0</v>
      </c>
    </row>
    <row r="47" spans="1:18" s="1" customFormat="1" ht="12.9" customHeight="1" x14ac:dyDescent="0.3">
      <c r="A47" s="18">
        <v>7</v>
      </c>
      <c r="B47" s="150" t="s">
        <v>61</v>
      </c>
      <c r="C47" s="151"/>
      <c r="D47" s="151"/>
      <c r="E47" s="151"/>
      <c r="F47" s="151"/>
      <c r="G47" s="151"/>
      <c r="H47" s="151"/>
      <c r="I47" s="151"/>
      <c r="J47" s="151"/>
      <c r="K47" s="180"/>
      <c r="L47" s="227" t="str">
        <f>IF(ISBLANK('YR1'!$O$6),"",(IF('YR1'!$O$6&gt;2,(IF(ISBLANK('YR2'!L47),"",'YR2'!L47)),"")))</f>
        <v/>
      </c>
      <c r="M47" s="173"/>
      <c r="O47" s="42" t="s">
        <v>33</v>
      </c>
      <c r="P47" s="184"/>
      <c r="Q47" s="184"/>
      <c r="R47" s="109">
        <f>IF(P47+'YR1'!R47+'YR2'!R47&gt;=25000,25000-('YR1'!R47+'YR2'!R47),P47)</f>
        <v>0</v>
      </c>
    </row>
    <row r="48" spans="1:18" s="1" customFormat="1" ht="12.9" customHeight="1" x14ac:dyDescent="0.3">
      <c r="A48" s="18">
        <v>8</v>
      </c>
      <c r="B48" s="150" t="s">
        <v>62</v>
      </c>
      <c r="C48" s="151"/>
      <c r="D48" s="151"/>
      <c r="E48" s="151"/>
      <c r="F48" s="151"/>
      <c r="G48" s="151"/>
      <c r="H48" s="151"/>
      <c r="I48" s="151"/>
      <c r="J48" s="151"/>
      <c r="K48" s="180"/>
      <c r="L48" s="174">
        <f>ROUND(PRODUCT(K18,R11),0)</f>
        <v>0</v>
      </c>
      <c r="M48" s="224"/>
      <c r="O48" s="62" t="s">
        <v>38</v>
      </c>
      <c r="P48" s="185">
        <f>SUM(P44:P47)</f>
        <v>0</v>
      </c>
      <c r="Q48" s="186"/>
      <c r="R48" s="119">
        <f>SUM(R44:R47)</f>
        <v>0</v>
      </c>
    </row>
    <row r="49" spans="1:21" s="1" customFormat="1" ht="12.75" customHeight="1" x14ac:dyDescent="0.3">
      <c r="A49" s="18">
        <v>9</v>
      </c>
      <c r="B49" s="187" t="s">
        <v>48</v>
      </c>
      <c r="C49" s="188"/>
      <c r="D49" s="188"/>
      <c r="E49" s="188"/>
      <c r="F49" s="188"/>
      <c r="G49" s="188"/>
      <c r="H49" s="188"/>
      <c r="I49" s="188"/>
      <c r="J49" s="188"/>
      <c r="K49" s="189"/>
      <c r="L49" s="227" t="str">
        <f>IF(ISBLANK('YR1'!$O$6),"",(IF('YR1'!$O$6&gt;2,(IF(ISBLANK('YR2'!L49),"",'YR2'!L49)),"")))</f>
        <v/>
      </c>
      <c r="M49" s="173"/>
    </row>
    <row r="50" spans="1:21" s="1" customFormat="1" ht="12.9" customHeight="1" x14ac:dyDescent="0.3">
      <c r="A50" s="138"/>
      <c r="B50" s="161" t="s">
        <v>16</v>
      </c>
      <c r="C50" s="162"/>
      <c r="D50" s="162"/>
      <c r="E50" s="162"/>
      <c r="F50" s="162"/>
      <c r="G50" s="162"/>
      <c r="H50" s="162"/>
      <c r="I50" s="162"/>
      <c r="J50" s="162"/>
      <c r="K50" s="163"/>
      <c r="L50" s="174">
        <f>SUM(L41:M49)</f>
        <v>0</v>
      </c>
      <c r="M50" s="224"/>
    </row>
    <row r="51" spans="1:21" s="1" customFormat="1" ht="12.9" customHeight="1" x14ac:dyDescent="0.3">
      <c r="A51" s="143" t="s">
        <v>87</v>
      </c>
      <c r="B51" s="164" t="s">
        <v>134</v>
      </c>
      <c r="C51" s="165"/>
      <c r="D51" s="165"/>
      <c r="E51" s="165"/>
      <c r="F51" s="165"/>
      <c r="G51" s="165"/>
      <c r="H51" s="165"/>
      <c r="I51" s="165"/>
      <c r="J51" s="165"/>
      <c r="K51" s="246"/>
      <c r="L51" s="190">
        <f>SUM(L24,L28,L32,L39,L50)</f>
        <v>0</v>
      </c>
      <c r="M51" s="254"/>
    </row>
    <row r="52" spans="1:21" s="1" customFormat="1" ht="6" customHeight="1" x14ac:dyDescent="0.3">
      <c r="A52" s="34"/>
      <c r="B52" s="35"/>
      <c r="C52" s="35"/>
      <c r="D52" s="35"/>
      <c r="E52" s="35"/>
      <c r="F52" s="35"/>
      <c r="G52" s="35"/>
      <c r="H52" s="82"/>
      <c r="I52" s="35"/>
      <c r="J52" s="35"/>
      <c r="K52" s="35"/>
      <c r="L52" s="36"/>
      <c r="M52" s="36"/>
      <c r="O52" s="1" t="s">
        <v>75</v>
      </c>
    </row>
    <row r="53" spans="1:21" s="1" customFormat="1" ht="12.9" customHeight="1" x14ac:dyDescent="0.3">
      <c r="A53" s="139" t="s">
        <v>141</v>
      </c>
      <c r="B53" s="165" t="s">
        <v>135</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2" t="s">
        <v>24</v>
      </c>
      <c r="J54" s="182"/>
      <c r="K54" s="183"/>
      <c r="L54" s="176"/>
      <c r="M54" s="177"/>
    </row>
    <row r="55" spans="1:21" s="1" customFormat="1" ht="12.9" customHeight="1" x14ac:dyDescent="0.3">
      <c r="A55" s="129"/>
      <c r="B55" s="150" t="str">
        <f>IF(ISBLANK('YR1'!B55),"",'YR1'!B55)</f>
        <v>Modified Total Direct Costs (MTDC)</v>
      </c>
      <c r="C55" s="151"/>
      <c r="D55" s="151"/>
      <c r="E55" s="131"/>
      <c r="F55" s="169">
        <f>'YR1'!F55</f>
        <v>0.5</v>
      </c>
      <c r="G55" s="170"/>
      <c r="H55" s="170"/>
      <c r="I55" s="253">
        <f>IF(B55="Modified Total Direct Costs (MTDC)",SUM(L51+R48-L45-(L28+L48+L39)),IF(B55="Total Direct Costs (TDC)",L51,IF(B55="Salaries &amp; Wages (S&amp;W)",(K8+K9+K10+K11+K12+K17+K18+K19+K20+K21),IF(B55="Salaries, Wages, and Fringe Benefits (SW&amp;F)",L24,IF(B55="Other",F55)))))</f>
        <v>0</v>
      </c>
      <c r="J55" s="253"/>
      <c r="K55" s="228"/>
      <c r="L55" s="174">
        <f>ROUND(PRODUCT(I55,F55),0)</f>
        <v>0</v>
      </c>
      <c r="M55" s="224"/>
    </row>
    <row r="56" spans="1:21" s="1" customFormat="1" ht="4.3499999999999996" customHeight="1" thickBot="1" x14ac:dyDescent="0.35">
      <c r="A56" s="10"/>
      <c r="B56" s="10"/>
      <c r="C56" s="10"/>
      <c r="D56" s="10"/>
      <c r="E56" s="10"/>
      <c r="F56" s="37"/>
      <c r="G56" s="10"/>
      <c r="H56" s="83"/>
      <c r="I56" s="36"/>
      <c r="J56" s="10"/>
      <c r="K56" s="10"/>
      <c r="L56" s="39"/>
      <c r="M56" s="39"/>
      <c r="Q56" s="10"/>
      <c r="R56" s="6"/>
    </row>
    <row r="57" spans="1:21" s="1" customFormat="1" ht="12.9" customHeight="1" thickBot="1" x14ac:dyDescent="0.35">
      <c r="A57" s="142" t="s">
        <v>138</v>
      </c>
      <c r="B57" s="244" t="s">
        <v>137</v>
      </c>
      <c r="C57" s="244"/>
      <c r="D57" s="244"/>
      <c r="E57" s="244"/>
      <c r="F57" s="244"/>
      <c r="G57" s="244"/>
      <c r="H57" s="244"/>
      <c r="I57" s="244"/>
      <c r="J57" s="244"/>
      <c r="K57" s="245"/>
      <c r="L57" s="167">
        <f>SUM(L51,L55)</f>
        <v>0</v>
      </c>
      <c r="M57" s="252"/>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80"/>
      <c r="I103" s="16"/>
      <c r="J103" s="16"/>
      <c r="K103" s="16"/>
      <c r="L103" s="16"/>
      <c r="M103" s="16"/>
    </row>
    <row r="104" spans="2:13" customFormat="1" x14ac:dyDescent="0.3">
      <c r="B104" s="16">
        <v>41671</v>
      </c>
      <c r="C104" s="1"/>
      <c r="D104" s="1"/>
      <c r="E104" s="1"/>
      <c r="F104" s="1"/>
      <c r="G104" s="1"/>
      <c r="H104" s="80"/>
      <c r="I104" s="1"/>
      <c r="J104" s="1"/>
      <c r="K104" s="1"/>
      <c r="L104" s="1"/>
      <c r="M104" s="1"/>
    </row>
    <row r="105" spans="2:13" customFormat="1" x14ac:dyDescent="0.3">
      <c r="B105" s="16">
        <v>41699</v>
      </c>
      <c r="C105" s="1"/>
      <c r="D105" s="1"/>
      <c r="E105" s="1"/>
      <c r="F105" s="1"/>
      <c r="G105" s="1"/>
      <c r="H105" s="80"/>
      <c r="I105" s="1"/>
      <c r="J105" s="1"/>
      <c r="K105" s="1"/>
      <c r="L105" s="1"/>
      <c r="M105" s="1"/>
    </row>
    <row r="106" spans="2:13" customFormat="1" x14ac:dyDescent="0.3">
      <c r="B106" s="16">
        <v>41730</v>
      </c>
      <c r="C106" s="1"/>
      <c r="D106" s="1"/>
      <c r="E106" s="1"/>
      <c r="F106" s="1"/>
      <c r="G106" s="1"/>
      <c r="H106" s="80"/>
      <c r="I106" s="1"/>
      <c r="J106" s="1"/>
      <c r="K106" s="1"/>
      <c r="L106" s="1"/>
      <c r="M106" s="1"/>
    </row>
    <row r="107" spans="2:13" customFormat="1" x14ac:dyDescent="0.3">
      <c r="B107" s="16">
        <v>41760</v>
      </c>
      <c r="C107" s="1"/>
      <c r="D107" s="1"/>
      <c r="E107" s="1"/>
      <c r="F107" s="1"/>
      <c r="G107" s="1"/>
      <c r="H107" s="80"/>
      <c r="I107" s="1"/>
      <c r="J107" s="1"/>
      <c r="K107" s="1"/>
      <c r="L107" s="1"/>
      <c r="M107" s="1"/>
    </row>
    <row r="108" spans="2:13" customFormat="1" x14ac:dyDescent="0.3">
      <c r="B108" s="16">
        <v>41791</v>
      </c>
      <c r="C108" s="1"/>
      <c r="D108" s="1"/>
      <c r="E108" s="1"/>
      <c r="F108" s="1"/>
      <c r="G108" s="1"/>
      <c r="H108" s="80"/>
      <c r="I108" s="1"/>
      <c r="J108" s="1"/>
      <c r="K108" s="1"/>
      <c r="L108" s="1"/>
      <c r="M108" s="1"/>
    </row>
    <row r="109" spans="2:13" customFormat="1" x14ac:dyDescent="0.3">
      <c r="B109" s="16">
        <v>41821</v>
      </c>
      <c r="C109" s="1"/>
      <c r="D109" s="1"/>
      <c r="E109" s="1"/>
      <c r="F109" s="1"/>
      <c r="G109" s="1"/>
      <c r="H109" s="80"/>
      <c r="I109" s="1"/>
      <c r="J109" s="1"/>
      <c r="K109" s="1"/>
      <c r="L109" s="1"/>
      <c r="M109" s="1"/>
    </row>
    <row r="110" spans="2:13" customFormat="1" x14ac:dyDescent="0.3">
      <c r="B110" s="16">
        <v>41852</v>
      </c>
      <c r="C110" s="1"/>
      <c r="D110" s="1"/>
      <c r="E110" s="1"/>
      <c r="F110" s="1"/>
      <c r="G110" s="1"/>
      <c r="H110" s="80"/>
      <c r="I110" s="1"/>
      <c r="J110" s="1"/>
      <c r="K110" s="1"/>
      <c r="L110" s="1"/>
      <c r="M110" s="1"/>
    </row>
    <row r="111" spans="2:13" customFormat="1" x14ac:dyDescent="0.3">
      <c r="B111" s="16">
        <v>41883</v>
      </c>
      <c r="C111" s="1"/>
      <c r="D111" s="1"/>
      <c r="E111" s="1"/>
      <c r="F111" s="1"/>
      <c r="G111" s="1"/>
      <c r="H111" s="80"/>
      <c r="I111" s="1"/>
      <c r="J111" s="1"/>
      <c r="K111" s="1"/>
      <c r="L111" s="1"/>
      <c r="M111" s="1"/>
    </row>
    <row r="112" spans="2:13" customFormat="1" x14ac:dyDescent="0.3">
      <c r="B112" s="16">
        <v>41913</v>
      </c>
      <c r="C112" s="1"/>
      <c r="D112" s="1"/>
      <c r="E112" s="1"/>
      <c r="F112" s="1"/>
      <c r="G112" s="1"/>
      <c r="H112" s="80"/>
      <c r="I112" s="1"/>
      <c r="J112" s="1"/>
      <c r="K112" s="1"/>
      <c r="L112" s="1"/>
      <c r="M112" s="1"/>
    </row>
    <row r="113" spans="2:8" customFormat="1" x14ac:dyDescent="0.3">
      <c r="B113" s="16">
        <v>41944</v>
      </c>
      <c r="H113" s="84"/>
    </row>
    <row r="114" spans="2:8" customFormat="1" x14ac:dyDescent="0.3">
      <c r="B114" s="16">
        <v>41974</v>
      </c>
      <c r="H114" s="84"/>
    </row>
  </sheetData>
  <mergeCells count="104">
    <mergeCell ref="B8:C8"/>
    <mergeCell ref="D8:E8"/>
    <mergeCell ref="B9:C9"/>
    <mergeCell ref="D9:E9"/>
    <mergeCell ref="B10:C10"/>
    <mergeCell ref="D10:E10"/>
    <mergeCell ref="O10:Q10"/>
    <mergeCell ref="O11:Q11"/>
    <mergeCell ref="O12:Q12"/>
    <mergeCell ref="O8:Q8"/>
    <mergeCell ref="O9:Q9"/>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11:C11"/>
    <mergeCell ref="D11:E11"/>
    <mergeCell ref="B12:C12"/>
    <mergeCell ref="D12:E12"/>
    <mergeCell ref="O41:Q41"/>
    <mergeCell ref="P43:Q43"/>
    <mergeCell ref="P44:Q44"/>
    <mergeCell ref="P45:Q45"/>
    <mergeCell ref="B47:K47"/>
    <mergeCell ref="L47:M47"/>
    <mergeCell ref="L44:M44"/>
    <mergeCell ref="B45:K45"/>
    <mergeCell ref="L45:M45"/>
    <mergeCell ref="B46:K46"/>
    <mergeCell ref="L46:M46"/>
    <mergeCell ref="P46:Q46"/>
    <mergeCell ref="B44:K44"/>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A1:K1"/>
    <mergeCell ref="L1:M1"/>
    <mergeCell ref="D2:K2"/>
    <mergeCell ref="D3:K3"/>
    <mergeCell ref="D4:K4"/>
    <mergeCell ref="O42:Q42"/>
    <mergeCell ref="B28:K28"/>
    <mergeCell ref="B57:K57"/>
    <mergeCell ref="B55:D55"/>
    <mergeCell ref="B54:D54"/>
    <mergeCell ref="B53:K53"/>
    <mergeCell ref="B51:K51"/>
    <mergeCell ref="B50:K50"/>
    <mergeCell ref="B39:K39"/>
    <mergeCell ref="B32:K32"/>
    <mergeCell ref="B24:K24"/>
    <mergeCell ref="B7:C7"/>
    <mergeCell ref="D7:E7"/>
    <mergeCell ref="B37:K37"/>
    <mergeCell ref="L37:M37"/>
    <mergeCell ref="M2:M3"/>
    <mergeCell ref="B31:K31"/>
    <mergeCell ref="L31:M31"/>
    <mergeCell ref="B26:K26"/>
  </mergeCells>
  <dataValidations count="1">
    <dataValidation type="list" allowBlank="1" showInputMessage="1" showErrorMessage="1" sqref="B56:E56" xr:uid="{00000000-0002-0000-0200-000000000000}">
      <formula1>Rate</formula1>
    </dataValidation>
  </dataValidations>
  <pageMargins left="0.4" right="0.4" top="0.25" bottom="0.25" header="0" footer="0"/>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BI114"/>
  <sheetViews>
    <sheetView zoomScale="110" zoomScaleNormal="110" workbookViewId="0">
      <pane ySplit="1" topLeftCell="A2" activePane="bottomLeft" state="frozen"/>
      <selection pane="bottomLeft" activeCell="B57" sqref="B57:K57"/>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10.33203125" style="1" customWidth="1"/>
    <col min="12" max="12" width="11.5546875" style="1" customWidth="1"/>
    <col min="13" max="13" width="12.88671875" style="1" customWidth="1"/>
    <col min="14" max="14" width="1.5546875" customWidth="1"/>
    <col min="15" max="15" width="14.109375" customWidth="1"/>
    <col min="16" max="16" width="14.88671875" customWidth="1"/>
    <col min="17" max="17" width="7.5546875" customWidth="1"/>
    <col min="18" max="18" width="32.88671875" customWidth="1"/>
    <col min="20" max="20" width="6.44140625" customWidth="1"/>
  </cols>
  <sheetData>
    <row r="1" spans="1:61" s="8" customFormat="1" ht="21.75" customHeight="1" thickBot="1" x14ac:dyDescent="0.35">
      <c r="A1" s="220" t="s">
        <v>74</v>
      </c>
      <c r="B1" s="220"/>
      <c r="C1" s="220"/>
      <c r="D1" s="220"/>
      <c r="E1" s="220"/>
      <c r="F1" s="220"/>
      <c r="G1" s="220"/>
      <c r="H1" s="220"/>
      <c r="I1" s="220"/>
      <c r="J1" s="220"/>
      <c r="K1" s="220"/>
      <c r="L1" s="221" t="s">
        <v>107</v>
      </c>
      <c r="M1" s="255"/>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2" t="str">
        <f>IF(ISBLANK('YR1'!$O$6),"",(IF('YR1'!$O$6&gt;3,(IF(ISBLANK('YR1'!D2),"",'YR1'!D2)),"")))</f>
        <v/>
      </c>
      <c r="E2" s="222"/>
      <c r="F2" s="222"/>
      <c r="G2" s="222"/>
      <c r="H2" s="222"/>
      <c r="I2" s="222"/>
      <c r="J2" s="222"/>
      <c r="K2" s="222"/>
      <c r="M2" s="219"/>
      <c r="O2" s="117"/>
    </row>
    <row r="3" spans="1:61" s="1" customFormat="1" ht="15" customHeight="1" x14ac:dyDescent="0.3">
      <c r="A3" s="1" t="s">
        <v>69</v>
      </c>
      <c r="C3" s="3"/>
      <c r="D3" s="182" t="str">
        <f>IF(ISBLANK('YR1'!$O$6),"",(IF('YR1'!$O$6&gt;3,(IF(ISBLANK('YR1'!D3),"",'YR1'!D3)),"")))</f>
        <v/>
      </c>
      <c r="E3" s="182"/>
      <c r="F3" s="182"/>
      <c r="G3" s="182"/>
      <c r="H3" s="182"/>
      <c r="I3" s="182"/>
      <c r="J3" s="182"/>
      <c r="K3" s="182"/>
      <c r="M3" s="219"/>
    </row>
    <row r="4" spans="1:61" s="1" customFormat="1" ht="15" customHeight="1" x14ac:dyDescent="0.3">
      <c r="A4" s="1" t="s">
        <v>50</v>
      </c>
      <c r="C4" s="3"/>
      <c r="D4" s="223" t="s">
        <v>76</v>
      </c>
      <c r="E4" s="223"/>
      <c r="F4" s="223"/>
      <c r="G4" s="223"/>
      <c r="H4" s="223"/>
      <c r="I4" s="223"/>
      <c r="J4" s="223"/>
      <c r="K4" s="223"/>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30.75" customHeight="1" thickBot="1" x14ac:dyDescent="0.35">
      <c r="A7" s="20"/>
      <c r="B7" s="201" t="s">
        <v>2</v>
      </c>
      <c r="C7" s="202"/>
      <c r="D7" s="201" t="s">
        <v>3</v>
      </c>
      <c r="E7" s="202"/>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IF(ISBLANK('YR1'!$O$6),"",(IF('YR1'!$O$6&gt;3,(IF(ISBLANK('YR1'!B8),"",'YR1'!B8)),"")))</f>
        <v/>
      </c>
      <c r="C8" s="218"/>
      <c r="D8" s="217" t="str">
        <f>IF(ISBLANK('YR1'!$O$6),"",(IF('YR1'!$O$6&gt;3,(IF(ISBLANK('YR1'!D8),"",'YR1'!D8)),"")))</f>
        <v/>
      </c>
      <c r="E8" s="218"/>
      <c r="F8" s="68" t="str">
        <f>IF(ISBLANK('YR1'!$O$6),"",(IF('YR1'!$O$6&gt;3,(IF(ISBLANK('YR1'!F8),"",'YR1'!F8)),"")))</f>
        <v/>
      </c>
      <c r="G8" s="111">
        <f>IF('YR1'!$O$6&gt;3,('YR3'!G8+('YR3'!G8*'YR4'!$R$8)),0)</f>
        <v>0</v>
      </c>
      <c r="H8" s="81" t="str">
        <f>IF(ISBLANK('YR1'!$O$6),"",(IF('YR1'!$O$6&gt;3,(IF(ISBLANK('YR1'!H8),"",'YR1'!H8)),"")))</f>
        <v/>
      </c>
      <c r="I8" s="81" t="str">
        <f>IF(ISBLANK('YR1'!$O$6),"",(IF('YR1'!$O$6&gt;3,(IF(ISBLANK('YR1'!I8),"",'YR1'!I8)),"")))</f>
        <v/>
      </c>
      <c r="J8" s="81" t="str">
        <f>IF(ISBLANK('YR1'!$O$6),"",(IF('YR1'!$O$6&gt;3,(IF(ISBLANK('YR1'!J8),"",'YR1'!J8)),"")))</f>
        <v/>
      </c>
      <c r="K8" s="93">
        <f>IF('YR1'!$O$6&gt;3,('YR3'!K8+('YR3'!K8*'YR4'!$R$8)),0)</f>
        <v>0</v>
      </c>
      <c r="L8" s="93">
        <f>ROUND(PRODUCT(K8,R9),0)</f>
        <v>0</v>
      </c>
      <c r="M8" s="93">
        <f>SUM(K8,L8)</f>
        <v>0</v>
      </c>
      <c r="O8" s="238" t="s">
        <v>52</v>
      </c>
      <c r="P8" s="239"/>
      <c r="Q8" s="239"/>
      <c r="R8" s="75">
        <f>'YR3'!R8</f>
        <v>0</v>
      </c>
      <c r="S8" s="12"/>
      <c r="T8" s="12"/>
    </row>
    <row r="9" spans="1:61" s="1" customFormat="1" ht="12.9" customHeight="1" x14ac:dyDescent="0.3">
      <c r="A9" s="21">
        <v>2</v>
      </c>
      <c r="B9" s="217" t="str">
        <f>IF(ISBLANK('YR1'!$O$6),"",(IF('YR1'!$O$6&gt;3,(IF(ISBLANK('YR1'!B9),"",'YR1'!B9)),"")))</f>
        <v/>
      </c>
      <c r="C9" s="218"/>
      <c r="D9" s="217" t="str">
        <f>IF(ISBLANK('YR1'!$O$6),"",(IF('YR1'!$O$6&gt;3,(IF(ISBLANK('YR1'!D9),"",'YR1'!D9)),"")))</f>
        <v/>
      </c>
      <c r="E9" s="218"/>
      <c r="F9" s="68" t="str">
        <f>IF(ISBLANK('YR1'!$O$6),"",(IF('YR1'!$O$6&gt;3,(IF(ISBLANK('YR1'!F9),"",'YR1'!F9)),"")))</f>
        <v/>
      </c>
      <c r="G9" s="111">
        <f>IF('YR1'!$O$6&gt;3,('YR3'!G9+('YR3'!G9*'YR4'!$R$8)),0)</f>
        <v>0</v>
      </c>
      <c r="H9" s="81" t="str">
        <f>IF(ISBLANK('YR1'!$O$6),"",(IF('YR1'!$O$6&gt;3,(IF(ISBLANK('YR1'!H9),"",'YR1'!H9)),"")))</f>
        <v/>
      </c>
      <c r="I9" s="81" t="str">
        <f>IF(ISBLANK('YR1'!$O$6),"",(IF('YR1'!$O$6&gt;3,(IF(ISBLANK('YR1'!I9),"",'YR1'!I9)),"")))</f>
        <v/>
      </c>
      <c r="J9" s="81" t="str">
        <f>IF(ISBLANK('YR1'!$O$6),"",(IF('YR1'!$O$6&gt;3,(IF(ISBLANK('YR1'!J9),"",'YR1'!J9)),"")))</f>
        <v/>
      </c>
      <c r="K9" s="93">
        <f>IF('YR1'!$O$6&gt;3,('YR3'!K9+('YR3'!K9*'YR4'!$R$8)),0)</f>
        <v>0</v>
      </c>
      <c r="L9" s="93">
        <f>ROUND(PRODUCT(K9,R9),0)</f>
        <v>0</v>
      </c>
      <c r="M9" s="93">
        <f>SUM(K9,L9)</f>
        <v>0</v>
      </c>
      <c r="O9" s="234" t="s">
        <v>53</v>
      </c>
      <c r="P9" s="235"/>
      <c r="Q9" s="235"/>
      <c r="R9" s="76">
        <f>'YR3'!R9</f>
        <v>0.41</v>
      </c>
    </row>
    <row r="10" spans="1:61" s="1" customFormat="1" ht="12.9" customHeight="1" x14ac:dyDescent="0.3">
      <c r="A10" s="21">
        <v>3</v>
      </c>
      <c r="B10" s="217" t="str">
        <f>IF(ISBLANK('YR1'!$O$6),"",(IF('YR1'!$O$6&gt;3,(IF(ISBLANK('YR1'!B10),"",'YR1'!B10)),"")))</f>
        <v/>
      </c>
      <c r="C10" s="218"/>
      <c r="D10" s="217" t="str">
        <f>IF(ISBLANK('YR1'!$O$6),"",(IF('YR1'!$O$6&gt;3,(IF(ISBLANK('YR1'!D10),"",'YR1'!D10)),"")))</f>
        <v/>
      </c>
      <c r="E10" s="218"/>
      <c r="F10" s="68" t="str">
        <f>IF(ISBLANK('YR1'!$O$6),"",(IF('YR1'!$O$6&gt;3,(IF(ISBLANK('YR1'!F10),"",'YR1'!F10)),"")))</f>
        <v/>
      </c>
      <c r="G10" s="111">
        <f>IF('YR1'!$O$6&gt;3,('YR3'!G10+('YR3'!G10*'YR4'!$R$8)),0)</f>
        <v>0</v>
      </c>
      <c r="H10" s="81" t="str">
        <f>IF(ISBLANK('YR1'!$O$6),"",(IF('YR1'!$O$6&gt;3,(IF(ISBLANK('YR1'!H10),"",'YR1'!H10)),"")))</f>
        <v/>
      </c>
      <c r="I10" s="81" t="str">
        <f>IF(ISBLANK('YR1'!$O$6),"",(IF('YR1'!$O$6&gt;3,(IF(ISBLANK('YR1'!I10),"",'YR1'!I10)),"")))</f>
        <v/>
      </c>
      <c r="J10" s="81" t="str">
        <f>IF(ISBLANK('YR1'!$O$6),"",(IF('YR1'!$O$6&gt;3,(IF(ISBLANK('YR1'!J10),"",'YR1'!J10)),"")))</f>
        <v/>
      </c>
      <c r="K10" s="93">
        <f>IF('YR1'!$O$6&gt;3,('YR3'!K10+('YR3'!K10*'YR4'!$R$8)),0)</f>
        <v>0</v>
      </c>
      <c r="L10" s="93">
        <f>ROUND(PRODUCT(K10,R9),0)</f>
        <v>0</v>
      </c>
      <c r="M10" s="93">
        <f>SUM(K10,L10)</f>
        <v>0</v>
      </c>
      <c r="O10" s="234" t="s">
        <v>79</v>
      </c>
      <c r="P10" s="235"/>
      <c r="Q10" s="235"/>
      <c r="R10" s="76">
        <f>'YR3'!R10</f>
        <v>7.4999999999999997E-2</v>
      </c>
    </row>
    <row r="11" spans="1:61" s="1" customFormat="1" ht="12.9" customHeight="1" x14ac:dyDescent="0.3">
      <c r="A11" s="21">
        <v>4</v>
      </c>
      <c r="B11" s="217" t="str">
        <f>IF(ISBLANK('YR1'!$O$6),"",(IF('YR1'!$O$6&gt;3,(IF(ISBLANK('YR1'!B11),"",'YR1'!B11)),"")))</f>
        <v/>
      </c>
      <c r="C11" s="218"/>
      <c r="D11" s="217" t="str">
        <f>IF(ISBLANK('YR1'!$O$6),"",(IF('YR1'!$O$6&gt;3,(IF(ISBLANK('YR1'!D11),"",'YR1'!D11)),"")))</f>
        <v/>
      </c>
      <c r="E11" s="218"/>
      <c r="F11" s="68" t="str">
        <f>IF(ISBLANK('YR1'!$O$6),"",(IF('YR1'!$O$6&gt;3,(IF(ISBLANK('YR1'!F11),"",'YR1'!F11)),"")))</f>
        <v/>
      </c>
      <c r="G11" s="111">
        <f>IF('YR1'!$O$6&gt;3,('YR3'!G11+('YR3'!G11*'YR4'!$R$8)),0)</f>
        <v>0</v>
      </c>
      <c r="H11" s="81" t="str">
        <f>IF(ISBLANK('YR1'!$O$6),"",(IF('YR1'!$O$6&gt;3,(IF(ISBLANK('YR1'!H11),"",'YR1'!H11)),"")))</f>
        <v/>
      </c>
      <c r="I11" s="81" t="str">
        <f>IF(ISBLANK('YR1'!$O$6),"",(IF('YR1'!$O$6&gt;3,(IF(ISBLANK('YR1'!I11),"",'YR1'!I11)),"")))</f>
        <v/>
      </c>
      <c r="J11" s="81" t="str">
        <f>IF(ISBLANK('YR1'!$O$6),"",(IF('YR1'!$O$6&gt;3,(IF(ISBLANK('YR1'!J11),"",'YR1'!J11)),"")))</f>
        <v/>
      </c>
      <c r="K11" s="93">
        <f>IF('YR1'!$O$6&gt;3,('YR3'!K11+('YR3'!K11*'YR4'!$R$8)),0)</f>
        <v>0</v>
      </c>
      <c r="L11" s="93">
        <f>ROUND(PRODUCT(K11,R9),0)</f>
        <v>0</v>
      </c>
      <c r="M11" s="93">
        <f>SUM(K11,L11)</f>
        <v>0</v>
      </c>
      <c r="O11" s="234" t="s">
        <v>54</v>
      </c>
      <c r="P11" s="235"/>
      <c r="Q11" s="235"/>
      <c r="R11" s="76">
        <f>'YR3'!R11</f>
        <v>0.38</v>
      </c>
    </row>
    <row r="12" spans="1:61" s="1" customFormat="1" ht="12.9" customHeight="1" thickBot="1" x14ac:dyDescent="0.35">
      <c r="A12" s="21">
        <v>5</v>
      </c>
      <c r="B12" s="217" t="str">
        <f>IF(ISBLANK('YR1'!$O$6),"",(IF('YR1'!$O$6&gt;3,(IF(ISBLANK('YR1'!B12),"",'YR1'!B12)),"")))</f>
        <v/>
      </c>
      <c r="C12" s="218"/>
      <c r="D12" s="217" t="str">
        <f>IF(ISBLANK('YR1'!$O$6),"",(IF('YR1'!$O$6&gt;3,(IF(ISBLANK('YR1'!D12),"",'YR1'!D12)),"")))</f>
        <v/>
      </c>
      <c r="E12" s="218"/>
      <c r="F12" s="68" t="str">
        <f>IF(ISBLANK('YR1'!$O$6),"",(IF('YR1'!$O$6&gt;3,(IF(ISBLANK('YR1'!F12),"",'YR1'!F12)),"")))</f>
        <v/>
      </c>
      <c r="G12" s="111">
        <f>IF('YR1'!$O$6&gt;3,('YR3'!G12+('YR3'!G12*'YR4'!$R$8)),0)</f>
        <v>0</v>
      </c>
      <c r="H12" s="81" t="str">
        <f>IF(ISBLANK('YR1'!$O$6),"",(IF('YR1'!$O$6&gt;3,(IF(ISBLANK('YR1'!H12),"",'YR1'!H12)),"")))</f>
        <v/>
      </c>
      <c r="I12" s="81" t="str">
        <f>IF(ISBLANK('YR1'!$O$6),"",(IF('YR1'!$O$6&gt;3,(IF(ISBLANK('YR1'!I12),"",'YR1'!I12)),"")))</f>
        <v/>
      </c>
      <c r="J12" s="81" t="str">
        <f>IF(ISBLANK('YR1'!$O$6),"",(IF('YR1'!$O$6&gt;3,(IF(ISBLANK('YR1'!J12),"",'YR1'!J12)),"")))</f>
        <v/>
      </c>
      <c r="K12" s="93">
        <f>IF('YR1'!$O$6&gt;3,('YR3'!K12+('YR3'!K12*'YR4'!$R$8)),0)</f>
        <v>0</v>
      </c>
      <c r="L12" s="93">
        <f>ROUND(PRODUCT(K12,R9),0)</f>
        <v>0</v>
      </c>
      <c r="M12" s="93">
        <f>SUM(K12,L12)</f>
        <v>0</v>
      </c>
      <c r="O12" s="236" t="s">
        <v>55</v>
      </c>
      <c r="P12" s="237"/>
      <c r="Q12" s="237"/>
      <c r="R12" s="77" t="str">
        <f>'YR3'!R12</f>
        <v>Research On-Campus</v>
      </c>
      <c r="U12" s="13"/>
    </row>
    <row r="13" spans="1:61" s="1" customFormat="1" ht="12" customHeight="1" thickBot="1" x14ac:dyDescent="0.35">
      <c r="A13" s="22"/>
      <c r="B13" s="22"/>
      <c r="C13" s="22"/>
      <c r="D13" s="23"/>
      <c r="E13" s="22"/>
      <c r="F13" s="22"/>
      <c r="G13" s="22"/>
      <c r="H13" s="22"/>
      <c r="I13" s="22"/>
      <c r="J13" s="22"/>
      <c r="K13" s="22"/>
      <c r="L13" s="27" t="s">
        <v>38</v>
      </c>
      <c r="M13" s="94">
        <f>SUM(M8:M12)</f>
        <v>0</v>
      </c>
      <c r="O13" s="2"/>
      <c r="P13" s="2"/>
      <c r="Q13" s="2"/>
      <c r="R13" s="78">
        <f>'YR3'!R13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0" customHeight="1" x14ac:dyDescent="0.3">
      <c r="A16" s="20" t="s">
        <v>80</v>
      </c>
      <c r="B16" s="214" t="s">
        <v>4</v>
      </c>
      <c r="C16" s="214"/>
      <c r="D16" s="214"/>
      <c r="E16" s="214"/>
      <c r="F16" s="214"/>
      <c r="G16" s="214"/>
      <c r="H16" s="20"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IF(ISBLANK('YR1'!$O$6),"",(IF('YR1'!$O$6&gt;3,(IF(ISBLANK('YR1'!A17),"",'YR1'!A17)),"")))</f>
        <v/>
      </c>
      <c r="B17" s="200" t="s">
        <v>77</v>
      </c>
      <c r="C17" s="200"/>
      <c r="D17" s="200"/>
      <c r="E17" s="200"/>
      <c r="F17" s="200"/>
      <c r="G17" s="200"/>
      <c r="H17" s="81" t="str">
        <f>IF(ISBLANK('YR1'!$O$6),"",(IF('YR1'!$O$6&gt;3,(IF(ISBLANK('YR1'!H17),"",'YR1'!H17)),"")))</f>
        <v/>
      </c>
      <c r="I17" s="81" t="str">
        <f>IF(ISBLANK('YR1'!$O$6),"",(IF('YR1'!$O$6&gt;3,(IF(ISBLANK('YR1'!I17),"",'YR1'!I17)),"")))</f>
        <v/>
      </c>
      <c r="J17" s="81" t="str">
        <f>IF(ISBLANK('YR1'!$O$6),"",(IF('YR1'!$O$6&gt;3,(IF(ISBLANK('YR1'!J17),"",'YR1'!J17)),"")))</f>
        <v/>
      </c>
      <c r="K17" s="93">
        <f>IF('YR1'!$O$6&gt;3,('YR3'!K17+('YR3'!K17*'YR4'!$R$8)),0)</f>
        <v>0</v>
      </c>
      <c r="L17" s="93">
        <f>ROUND(PRODUCT(K17,R9),0)</f>
        <v>0</v>
      </c>
      <c r="M17" s="93">
        <f>SUM(K17,L17)</f>
        <v>0</v>
      </c>
      <c r="O17" s="122" t="s">
        <v>121</v>
      </c>
      <c r="P17" s="124">
        <f>IF('YR1'!$O$6&gt;3,('YR3'!P17),0)</f>
        <v>0</v>
      </c>
      <c r="Q17" s="93">
        <f>(P17/12)*2162</f>
        <v>0</v>
      </c>
      <c r="R17" s="69"/>
      <c r="S17" s="69"/>
      <c r="T17" s="69"/>
      <c r="U17" s="31"/>
      <c r="V17" s="14"/>
    </row>
    <row r="18" spans="1:23" s="1" customFormat="1" ht="12.9" customHeight="1" x14ac:dyDescent="0.3">
      <c r="A18" s="21" t="str">
        <f>IF(ISBLANK('YR1'!$O$6),"",(IF('YR1'!$O$6&gt;3,(IF(ISBLANK('YR1'!A18),"",'YR1'!A18)),"")))</f>
        <v/>
      </c>
      <c r="B18" s="200" t="s">
        <v>34</v>
      </c>
      <c r="C18" s="200"/>
      <c r="D18" s="200"/>
      <c r="E18" s="200"/>
      <c r="F18" s="200"/>
      <c r="G18" s="200"/>
      <c r="H18" s="81">
        <f>P17</f>
        <v>0</v>
      </c>
      <c r="I18" s="81">
        <f>P18</f>
        <v>0</v>
      </c>
      <c r="J18" s="81">
        <f>P19</f>
        <v>0</v>
      </c>
      <c r="K18" s="93">
        <f>IF('YR1'!$O$6&gt;3,('YR3'!K18+('YR3'!K18*'YR4'!$R$8)),0)</f>
        <v>0</v>
      </c>
      <c r="L18" s="93">
        <f>Q20</f>
        <v>0</v>
      </c>
      <c r="M18" s="93">
        <f t="shared" ref="M18:M21" si="0">SUM(K18,L18)</f>
        <v>0</v>
      </c>
      <c r="O18" s="122" t="s">
        <v>122</v>
      </c>
      <c r="P18" s="124">
        <f>IF('YR1'!$O$6&gt;3,('YR3'!P18),0)</f>
        <v>0</v>
      </c>
      <c r="Q18" s="93">
        <f>(P18/9)*1730</f>
        <v>0</v>
      </c>
      <c r="R18" s="69"/>
      <c r="S18" s="69"/>
      <c r="T18" s="69"/>
      <c r="U18" s="31"/>
      <c r="V18" s="14"/>
    </row>
    <row r="19" spans="1:23" s="1" customFormat="1" ht="12.9" customHeight="1" x14ac:dyDescent="0.3">
      <c r="A19" s="21" t="str">
        <f>IF(ISBLANK('YR1'!$O$6),"",(IF('YR1'!$O$6&gt;3,(IF(ISBLANK('YR1'!A19),"",'YR1'!A19)),"")))</f>
        <v/>
      </c>
      <c r="B19" s="200" t="s">
        <v>35</v>
      </c>
      <c r="C19" s="200"/>
      <c r="D19" s="200"/>
      <c r="E19" s="200"/>
      <c r="F19" s="200"/>
      <c r="G19" s="200"/>
      <c r="H19" s="81" t="str">
        <f>IF(ISBLANK('YR1'!$O$6),"",(IF('YR1'!$O$6&gt;3,(IF(ISBLANK('YR1'!H19),"",'YR1'!H19)),"")))</f>
        <v/>
      </c>
      <c r="I19" s="81" t="str">
        <f>IF(ISBLANK('YR1'!$O$6),"",(IF('YR1'!$O$6&gt;3,(IF(ISBLANK('YR1'!I19),"",'YR1'!I19)),"")))</f>
        <v/>
      </c>
      <c r="J19" s="81" t="str">
        <f>IF(ISBLANK('YR1'!$O$6),"",(IF('YR1'!$O$6&gt;3,(IF(ISBLANK('YR1'!J19),"",'YR1'!J19)),"")))</f>
        <v/>
      </c>
      <c r="K19" s="93">
        <f>IF('YR1'!$O$6&gt;3,('YR3'!K19+('YR3'!K19*'YR4'!$R$8)),0)</f>
        <v>0</v>
      </c>
      <c r="L19" s="93">
        <v>0</v>
      </c>
      <c r="M19" s="93">
        <f t="shared" si="0"/>
        <v>0</v>
      </c>
      <c r="O19" s="122" t="s">
        <v>123</v>
      </c>
      <c r="P19" s="124">
        <f>IF('YR1'!$O$6&gt;3,('YR3'!P19),0)</f>
        <v>0</v>
      </c>
      <c r="Q19" s="93">
        <f>(P19/3)*432</f>
        <v>0</v>
      </c>
      <c r="R19" s="69"/>
      <c r="S19" s="69"/>
      <c r="T19" s="69"/>
      <c r="U19" s="31"/>
      <c r="V19" s="14"/>
    </row>
    <row r="20" spans="1:23" s="1" customFormat="1" ht="12.9" customHeight="1" x14ac:dyDescent="0.3">
      <c r="A20" s="21" t="str">
        <f>IF(ISBLANK('YR1'!$O$6),"",(IF('YR1'!$O$6&gt;3,(IF(ISBLANK('YR1'!A20),"",'YR1'!A20)),"")))</f>
        <v/>
      </c>
      <c r="B20" s="200" t="s">
        <v>36</v>
      </c>
      <c r="C20" s="200"/>
      <c r="D20" s="200"/>
      <c r="E20" s="200"/>
      <c r="F20" s="200"/>
      <c r="G20" s="200"/>
      <c r="H20" s="81" t="str">
        <f>IF(ISBLANK('YR1'!$O$6),"",(IF('YR1'!$O$6&gt;3,(IF(ISBLANK('YR1'!H20),"",'YR1'!H20)),"")))</f>
        <v/>
      </c>
      <c r="I20" s="81" t="str">
        <f>IF(ISBLANK('YR1'!$O$6),"",(IF('YR1'!$O$6&gt;3,(IF(ISBLANK('YR1'!I20),"",'YR1'!I20)),"")))</f>
        <v/>
      </c>
      <c r="J20" s="81" t="str">
        <f>IF(ISBLANK('YR1'!$O$6),"",(IF('YR1'!$O$6&gt;3,(IF(ISBLANK('YR1'!J20),"",'YR1'!J20)),"")))</f>
        <v/>
      </c>
      <c r="K20" s="93">
        <f>IF('YR1'!$O$6&gt;3,('YR3'!K20+('YR3'!K20*'YR4'!$R$8)),0)</f>
        <v>0</v>
      </c>
      <c r="L20" s="93">
        <f>ROUND(PRODUCT(K20,R9),0)</f>
        <v>0</v>
      </c>
      <c r="M20" s="93">
        <f t="shared" si="0"/>
        <v>0</v>
      </c>
      <c r="Q20" s="93">
        <f>SUM(Q17:Q19)</f>
        <v>0</v>
      </c>
      <c r="R20" s="69"/>
      <c r="S20" s="69"/>
      <c r="T20" s="69"/>
      <c r="U20" s="31"/>
      <c r="V20" s="14"/>
    </row>
    <row r="21" spans="1:23" s="1" customFormat="1" ht="12.9" customHeight="1" x14ac:dyDescent="0.3">
      <c r="A21" s="21" t="str">
        <f>IF(ISBLANK('YR1'!$O$6),"",(IF('YR1'!$O$6&gt;3,(IF(ISBLANK('YR1'!A21),"",'YR1'!A21)),"")))</f>
        <v/>
      </c>
      <c r="B21" s="200" t="s">
        <v>48</v>
      </c>
      <c r="C21" s="200"/>
      <c r="D21" s="200"/>
      <c r="E21" s="200"/>
      <c r="F21" s="200"/>
      <c r="G21" s="200"/>
      <c r="H21" s="81" t="str">
        <f>IF(ISBLANK('YR1'!$O$6),"",(IF('YR1'!$O$6&gt;3,(IF(ISBLANK('YR1'!H21),"",'YR1'!H21)),"")))</f>
        <v/>
      </c>
      <c r="I21" s="81" t="str">
        <f>IF(ISBLANK('YR1'!$O$6),"",(IF('YR1'!$O$6&gt;3,(IF(ISBLANK('YR1'!I21),"",'YR1'!I21)),"")))</f>
        <v/>
      </c>
      <c r="J21" s="81" t="str">
        <f>IF(ISBLANK('YR1'!$O$6),"",(IF('YR1'!$O$6&gt;3,(IF(ISBLANK('YR1'!J21),"",'YR1'!J21)),"")))</f>
        <v/>
      </c>
      <c r="K21" s="93">
        <f>IF('YR1'!$O$6&gt;3,('YR3'!K21+('YR3'!K21*'YR4'!$R$8)),0)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25">
        <f>SUM(M13,M22)</f>
        <v>0</v>
      </c>
      <c r="M24" s="226"/>
      <c r="V24" s="15"/>
      <c r="W24" s="11"/>
    </row>
    <row r="25" spans="1:23" s="1" customFormat="1" ht="12.9" customHeight="1" x14ac:dyDescent="0.3">
      <c r="A25" s="19" t="s">
        <v>63</v>
      </c>
      <c r="B25" s="158" t="s">
        <v>117</v>
      </c>
      <c r="C25" s="159"/>
      <c r="D25" s="159"/>
      <c r="E25" s="159"/>
      <c r="F25" s="159"/>
      <c r="G25" s="159"/>
      <c r="H25" s="159"/>
      <c r="I25" s="159"/>
      <c r="J25" s="159"/>
      <c r="K25" s="160"/>
      <c r="L25" s="256" t="s">
        <v>8</v>
      </c>
      <c r="M25" s="257"/>
    </row>
    <row r="26" spans="1:23" s="1" customFormat="1" ht="12.9" customHeight="1" x14ac:dyDescent="0.3">
      <c r="A26" s="18">
        <v>1</v>
      </c>
      <c r="B26" s="150" t="str">
        <f>IF(ISBLANK('YR1'!$O$6),"",(IF('YR1'!$O$6&gt;3,(IF(ISBLANK('YR1'!B26),"",'YR1'!B26)),"")))</f>
        <v/>
      </c>
      <c r="C26" s="151"/>
      <c r="D26" s="151"/>
      <c r="E26" s="151"/>
      <c r="F26" s="151"/>
      <c r="G26" s="151"/>
      <c r="H26" s="151"/>
      <c r="I26" s="151"/>
      <c r="J26" s="151"/>
      <c r="K26" s="180"/>
      <c r="L26" s="181"/>
      <c r="M26" s="173"/>
    </row>
    <row r="27" spans="1:23" s="1" customFormat="1" ht="12.9" customHeight="1" x14ac:dyDescent="0.3">
      <c r="A27" s="18">
        <v>2</v>
      </c>
      <c r="B27" s="150" t="str">
        <f>IF(ISBLANK('YR1'!$O$6),"",(IF('YR1'!$O$6&gt;3,(IF(ISBLANK('YR1'!B27),"",'YR1'!B27)),"")))</f>
        <v/>
      </c>
      <c r="C27" s="151"/>
      <c r="D27" s="151"/>
      <c r="E27" s="151"/>
      <c r="F27" s="151"/>
      <c r="G27" s="151"/>
      <c r="H27" s="151"/>
      <c r="I27" s="151"/>
      <c r="J27" s="151"/>
      <c r="K27" s="180"/>
      <c r="L27" s="181"/>
      <c r="M27" s="173"/>
      <c r="R27" s="90"/>
    </row>
    <row r="28" spans="1:23" s="1" customFormat="1" ht="12.9" customHeight="1" x14ac:dyDescent="0.3">
      <c r="A28" s="137"/>
      <c r="B28" s="158" t="s">
        <v>11</v>
      </c>
      <c r="C28" s="159"/>
      <c r="D28" s="159"/>
      <c r="E28" s="159"/>
      <c r="F28" s="159"/>
      <c r="G28" s="159"/>
      <c r="H28" s="159"/>
      <c r="I28" s="159"/>
      <c r="J28" s="159"/>
      <c r="K28" s="160"/>
      <c r="L28" s="174">
        <f>SUM(L26:M27)</f>
        <v>0</v>
      </c>
      <c r="M28" s="175"/>
    </row>
    <row r="29" spans="1:23" s="1" customFormat="1" ht="12.9" customHeight="1" x14ac:dyDescent="0.3">
      <c r="A29" s="19" t="s">
        <v>64</v>
      </c>
      <c r="B29" s="158" t="s">
        <v>12</v>
      </c>
      <c r="C29" s="159"/>
      <c r="D29" s="159"/>
      <c r="E29" s="159"/>
      <c r="F29" s="159"/>
      <c r="G29" s="159"/>
      <c r="H29" s="159"/>
      <c r="I29" s="159"/>
      <c r="J29" s="159"/>
      <c r="K29" s="160"/>
      <c r="L29" s="194"/>
      <c r="M29" s="195"/>
    </row>
    <row r="30" spans="1:23" s="1" customFormat="1" ht="12.9" customHeight="1" x14ac:dyDescent="0.3">
      <c r="A30" s="18">
        <v>1</v>
      </c>
      <c r="B30" s="150" t="s">
        <v>56</v>
      </c>
      <c r="C30" s="151"/>
      <c r="D30" s="151"/>
      <c r="E30" s="151"/>
      <c r="F30" s="151"/>
      <c r="G30" s="151"/>
      <c r="H30" s="151"/>
      <c r="I30" s="151"/>
      <c r="J30" s="151"/>
      <c r="K30" s="180"/>
      <c r="L30" s="227" t="str">
        <f>IF(ISBLANK('YR1'!$O$6),"",(IF('YR1'!$O$6&gt;3,(IF(ISBLANK('YR3'!L30),"",'YR3'!L30)),"")))</f>
        <v/>
      </c>
      <c r="M30" s="228"/>
    </row>
    <row r="31" spans="1:23" s="1" customFormat="1" ht="12.9" customHeight="1" x14ac:dyDescent="0.3">
      <c r="A31" s="18">
        <v>2</v>
      </c>
      <c r="B31" s="150" t="s">
        <v>57</v>
      </c>
      <c r="C31" s="151"/>
      <c r="D31" s="151"/>
      <c r="E31" s="151"/>
      <c r="F31" s="151"/>
      <c r="G31" s="151"/>
      <c r="H31" s="151"/>
      <c r="I31" s="151"/>
      <c r="J31" s="151"/>
      <c r="K31" s="180"/>
      <c r="L31" s="227" t="str">
        <f>IF(ISBLANK('YR1'!$O$6),"",(IF('YR1'!$O$6&gt;3,(IF(ISBLANK('YR3'!L31),"",'YR3'!L31)),"")))</f>
        <v/>
      </c>
      <c r="M31" s="228"/>
    </row>
    <row r="32" spans="1:23" s="1" customFormat="1" ht="12.9" customHeight="1" x14ac:dyDescent="0.3">
      <c r="A32" s="137"/>
      <c r="B32" s="158" t="s">
        <v>13</v>
      </c>
      <c r="C32" s="159"/>
      <c r="D32" s="159"/>
      <c r="E32" s="159"/>
      <c r="F32" s="159"/>
      <c r="G32" s="159"/>
      <c r="H32" s="159"/>
      <c r="I32" s="159"/>
      <c r="J32" s="159"/>
      <c r="K32" s="160"/>
      <c r="L32" s="174">
        <f>SUM(L30:M31)</f>
        <v>0</v>
      </c>
      <c r="M32" s="175"/>
    </row>
    <row r="33" spans="1:18" s="1" customFormat="1" ht="12.9" customHeight="1" x14ac:dyDescent="0.3">
      <c r="A33" s="19" t="s">
        <v>65</v>
      </c>
      <c r="B33" s="158" t="s">
        <v>14</v>
      </c>
      <c r="C33" s="159"/>
      <c r="D33" s="159"/>
      <c r="E33" s="159"/>
      <c r="F33" s="159"/>
      <c r="G33" s="159"/>
      <c r="H33" s="159"/>
      <c r="I33" s="159"/>
      <c r="J33" s="159"/>
      <c r="K33" s="160"/>
      <c r="L33" s="194"/>
      <c r="M33" s="195"/>
    </row>
    <row r="34" spans="1:18" s="1" customFormat="1" ht="12.9" customHeight="1" x14ac:dyDescent="0.3">
      <c r="A34" s="18">
        <v>1</v>
      </c>
      <c r="B34" s="150" t="s">
        <v>58</v>
      </c>
      <c r="C34" s="151"/>
      <c r="D34" s="151"/>
      <c r="E34" s="151"/>
      <c r="F34" s="151"/>
      <c r="G34" s="151"/>
      <c r="H34" s="151"/>
      <c r="I34" s="151"/>
      <c r="J34" s="151"/>
      <c r="K34" s="180"/>
      <c r="L34" s="227" t="str">
        <f>IF(ISBLANK('YR1'!$O$6),"",(IF('YR1'!$O$6&gt;3,(IF(ISBLANK('YR3'!L34),"",'YR3'!L34)),"")))</f>
        <v/>
      </c>
      <c r="M34" s="173"/>
    </row>
    <row r="35" spans="1:18" s="1" customFormat="1" ht="12.9" customHeight="1" x14ac:dyDescent="0.3">
      <c r="A35" s="18">
        <v>2</v>
      </c>
      <c r="B35" s="150" t="s">
        <v>59</v>
      </c>
      <c r="C35" s="151"/>
      <c r="D35" s="151"/>
      <c r="E35" s="151"/>
      <c r="F35" s="151"/>
      <c r="G35" s="151"/>
      <c r="H35" s="151"/>
      <c r="I35" s="151"/>
      <c r="J35" s="151"/>
      <c r="K35" s="180"/>
      <c r="L35" s="227" t="str">
        <f>IF(ISBLANK('YR1'!$O$6),"",(IF('YR1'!$O$6&gt;3,(IF(ISBLANK('YR3'!L35),"",'YR3'!L35)),"")))</f>
        <v/>
      </c>
      <c r="M35" s="173"/>
    </row>
    <row r="36" spans="1:18" s="1" customFormat="1" ht="12.9" customHeight="1" x14ac:dyDescent="0.3">
      <c r="A36" s="18">
        <v>3</v>
      </c>
      <c r="B36" s="150" t="s">
        <v>12</v>
      </c>
      <c r="C36" s="151"/>
      <c r="D36" s="151"/>
      <c r="E36" s="151"/>
      <c r="F36" s="151"/>
      <c r="G36" s="151"/>
      <c r="H36" s="151"/>
      <c r="I36" s="151"/>
      <c r="J36" s="151"/>
      <c r="K36" s="180"/>
      <c r="L36" s="227" t="str">
        <f>IF(ISBLANK('YR1'!$O$6),"",(IF('YR1'!$O$6&gt;3,(IF(ISBLANK('YR3'!L36),"",'YR3'!L36)),"")))</f>
        <v/>
      </c>
      <c r="M36" s="173"/>
    </row>
    <row r="37" spans="1:18" s="1" customFormat="1" ht="12.9" customHeight="1" x14ac:dyDescent="0.3">
      <c r="A37" s="18">
        <v>4</v>
      </c>
      <c r="B37" s="150" t="s">
        <v>60</v>
      </c>
      <c r="C37" s="151"/>
      <c r="D37" s="151"/>
      <c r="E37" s="151"/>
      <c r="F37" s="151"/>
      <c r="G37" s="151"/>
      <c r="H37" s="151"/>
      <c r="I37" s="151"/>
      <c r="J37" s="151"/>
      <c r="K37" s="180"/>
      <c r="L37" s="227" t="str">
        <f>IF(ISBLANK('YR1'!$O$6),"",(IF('YR1'!$O$6&gt;3,(IF(ISBLANK('YR3'!L37),"",'YR3'!L37)),"")))</f>
        <v/>
      </c>
      <c r="M37" s="173"/>
    </row>
    <row r="38" spans="1:18" s="1" customFormat="1" ht="12.9" customHeight="1" x14ac:dyDescent="0.3">
      <c r="A38" s="18">
        <v>5</v>
      </c>
      <c r="B38" s="150" t="s">
        <v>48</v>
      </c>
      <c r="C38" s="151"/>
      <c r="D38" s="151"/>
      <c r="E38" s="151"/>
      <c r="F38" s="151"/>
      <c r="G38" s="151"/>
      <c r="H38" s="151"/>
      <c r="I38" s="151"/>
      <c r="J38" s="151"/>
      <c r="K38" s="180"/>
      <c r="L38" s="227" t="str">
        <f>IF(ISBLANK('YR1'!$O$6),"",(IF('YR1'!$O$6&gt;3,(IF(ISBLANK('YR3'!L38),"",'YR3'!L38)),"")))</f>
        <v/>
      </c>
      <c r="M38" s="173"/>
    </row>
    <row r="39" spans="1:18" s="1" customFormat="1" ht="12.9" customHeight="1" x14ac:dyDescent="0.3">
      <c r="A39" s="137"/>
      <c r="B39" s="158" t="s">
        <v>15</v>
      </c>
      <c r="C39" s="159"/>
      <c r="D39" s="159"/>
      <c r="E39" s="159"/>
      <c r="F39" s="159"/>
      <c r="G39" s="159"/>
      <c r="H39" s="159"/>
      <c r="I39" s="159"/>
      <c r="J39" s="159"/>
      <c r="K39" s="160"/>
      <c r="L39" s="174">
        <f>SUM(L34:M38)</f>
        <v>0</v>
      </c>
      <c r="M39" s="175"/>
    </row>
    <row r="40" spans="1:18" s="1" customFormat="1" ht="12.9" customHeight="1" x14ac:dyDescent="0.3">
      <c r="A40" s="19" t="s">
        <v>66</v>
      </c>
      <c r="B40" s="158" t="s">
        <v>17</v>
      </c>
      <c r="C40" s="159"/>
      <c r="D40" s="159"/>
      <c r="E40" s="159"/>
      <c r="F40" s="159"/>
      <c r="G40" s="159"/>
      <c r="H40" s="159"/>
      <c r="I40" s="159"/>
      <c r="J40" s="159"/>
      <c r="K40" s="160"/>
      <c r="L40" s="178"/>
      <c r="M40" s="179"/>
    </row>
    <row r="41" spans="1:18" s="1" customFormat="1" ht="12.9" customHeight="1" x14ac:dyDescent="0.3">
      <c r="A41" s="18">
        <v>1</v>
      </c>
      <c r="B41" s="150" t="s">
        <v>18</v>
      </c>
      <c r="C41" s="151"/>
      <c r="D41" s="151"/>
      <c r="E41" s="151"/>
      <c r="F41" s="151"/>
      <c r="G41" s="151"/>
      <c r="H41" s="151"/>
      <c r="I41" s="151"/>
      <c r="J41" s="151"/>
      <c r="K41" s="180"/>
      <c r="L41" s="227" t="str">
        <f>IF(ISBLANK('YR1'!$O$6),"",(IF('YR1'!$O$6&gt;3,(IF(ISBLANK('YR3'!L41),"",'YR3'!L41)),"")))</f>
        <v/>
      </c>
      <c r="M41" s="173"/>
      <c r="O41" s="152" t="s">
        <v>27</v>
      </c>
      <c r="P41" s="152"/>
      <c r="Q41" s="152"/>
    </row>
    <row r="42" spans="1:18" s="1" customFormat="1" ht="12.9" customHeight="1" x14ac:dyDescent="0.3">
      <c r="A42" s="18">
        <v>2</v>
      </c>
      <c r="B42" s="150" t="s">
        <v>19</v>
      </c>
      <c r="C42" s="151"/>
      <c r="D42" s="151"/>
      <c r="E42" s="151"/>
      <c r="F42" s="151"/>
      <c r="G42" s="151"/>
      <c r="H42" s="151"/>
      <c r="I42" s="151"/>
      <c r="J42" s="151"/>
      <c r="K42" s="180"/>
      <c r="L42" s="227" t="str">
        <f>IF(ISBLANK('YR1'!$O$6),"",(IF('YR1'!$O$6&gt;3,(IF(ISBLANK('YR3'!L42),"",'YR3'!L42)),"")))</f>
        <v/>
      </c>
      <c r="M42" s="173"/>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80"/>
      <c r="L43" s="227" t="str">
        <f>IF(ISBLANK('YR1'!$O$6),"",(IF('YR1'!$O$6&gt;3,(IF(ISBLANK('YR3'!L43),"",'YR3'!L43)),"")))</f>
        <v/>
      </c>
      <c r="M43" s="173"/>
      <c r="P43" s="170" t="s">
        <v>102</v>
      </c>
      <c r="Q43" s="170"/>
      <c r="R43" s="6" t="s">
        <v>29</v>
      </c>
    </row>
    <row r="44" spans="1:18" s="1" customFormat="1" ht="12.9" customHeight="1" x14ac:dyDescent="0.3">
      <c r="A44" s="18">
        <v>4</v>
      </c>
      <c r="B44" s="150" t="s">
        <v>20</v>
      </c>
      <c r="C44" s="151"/>
      <c r="D44" s="151"/>
      <c r="E44" s="151"/>
      <c r="F44" s="151"/>
      <c r="G44" s="151"/>
      <c r="H44" s="151"/>
      <c r="I44" s="151"/>
      <c r="J44" s="151"/>
      <c r="K44" s="180"/>
      <c r="L44" s="227" t="str">
        <f>IF(ISBLANK('YR1'!$O$6),"",(IF('YR1'!$O$6&gt;3,(IF(ISBLANK('YR3'!L44),"",'YR3'!L44)),"")))</f>
        <v/>
      </c>
      <c r="M44" s="173"/>
      <c r="O44" s="43" t="s">
        <v>30</v>
      </c>
      <c r="P44" s="184"/>
      <c r="Q44" s="184"/>
      <c r="R44" s="109">
        <f>IF(P44+'YR1'!R44+'YR2'!R44+'YR3'!R44&gt;=25000,25000-('YR1'!R44+'YR2'!R44+'YR3'!R44),P44)</f>
        <v>0</v>
      </c>
    </row>
    <row r="45" spans="1:18" s="1" customFormat="1" ht="12.9" customHeight="1" x14ac:dyDescent="0.3">
      <c r="A45" s="18">
        <v>5</v>
      </c>
      <c r="B45" s="150" t="s">
        <v>21</v>
      </c>
      <c r="C45" s="151"/>
      <c r="D45" s="151"/>
      <c r="E45" s="151"/>
      <c r="F45" s="151"/>
      <c r="G45" s="151"/>
      <c r="H45" s="151"/>
      <c r="I45" s="151"/>
      <c r="J45" s="151"/>
      <c r="K45" s="180"/>
      <c r="L45" s="174">
        <f>SUM(P44:P47)</f>
        <v>0</v>
      </c>
      <c r="M45" s="175"/>
      <c r="O45" s="43" t="s">
        <v>31</v>
      </c>
      <c r="P45" s="184"/>
      <c r="Q45" s="184"/>
      <c r="R45" s="109">
        <f>IF(P45+'YR1'!R45+'YR2'!R45+'YR3'!R45&gt;=25000,25000-('YR1'!R45+'YR2'!R45+'YR3'!R45),P45)</f>
        <v>0</v>
      </c>
    </row>
    <row r="46" spans="1:18" s="1" customFormat="1" ht="12.9" customHeight="1" x14ac:dyDescent="0.3">
      <c r="A46" s="18">
        <v>6</v>
      </c>
      <c r="B46" s="150" t="s">
        <v>22</v>
      </c>
      <c r="C46" s="151"/>
      <c r="D46" s="151"/>
      <c r="E46" s="151"/>
      <c r="F46" s="151"/>
      <c r="G46" s="151"/>
      <c r="H46" s="151"/>
      <c r="I46" s="151"/>
      <c r="J46" s="151"/>
      <c r="K46" s="180"/>
      <c r="L46" s="227" t="str">
        <f>IF(ISBLANK('YR1'!$O$6),"",(IF('YR1'!$O$6&gt;3,(IF(ISBLANK('YR3'!L46),"",'YR3'!L46)),"")))</f>
        <v/>
      </c>
      <c r="M46" s="173"/>
      <c r="O46" s="43" t="s">
        <v>32</v>
      </c>
      <c r="P46" s="184"/>
      <c r="Q46" s="184"/>
      <c r="R46" s="109">
        <f>IF(P46+'YR1'!R46+'YR2'!R46+'YR3'!R46&gt;=25000,25000-('YR1'!R46+'YR2'!R46+'YR3'!R46),P46)</f>
        <v>0</v>
      </c>
    </row>
    <row r="47" spans="1:18" s="1" customFormat="1" ht="12.9" customHeight="1" x14ac:dyDescent="0.3">
      <c r="A47" s="18">
        <v>7</v>
      </c>
      <c r="B47" s="150" t="s">
        <v>61</v>
      </c>
      <c r="C47" s="151"/>
      <c r="D47" s="151"/>
      <c r="E47" s="151"/>
      <c r="F47" s="151"/>
      <c r="G47" s="151"/>
      <c r="H47" s="151"/>
      <c r="I47" s="151"/>
      <c r="J47" s="151"/>
      <c r="K47" s="180"/>
      <c r="L47" s="227" t="str">
        <f>IF(ISBLANK('YR1'!$O$6),"",(IF('YR1'!$O$6&gt;3,(IF(ISBLANK('YR3'!L47),"",'YR3'!L47)),"")))</f>
        <v/>
      </c>
      <c r="M47" s="173"/>
      <c r="O47" s="42" t="s">
        <v>33</v>
      </c>
      <c r="P47" s="184"/>
      <c r="Q47" s="184"/>
      <c r="R47" s="109">
        <f>IF(P47+'YR1'!R47+'YR2'!R47+'YR3'!R47&gt;=25000,25000-('YR1'!R47+'YR2'!R47+'YR3'!R47),P47)</f>
        <v>0</v>
      </c>
    </row>
    <row r="48" spans="1:18" s="1" customFormat="1" ht="12.9" customHeight="1" x14ac:dyDescent="0.3">
      <c r="A48" s="18">
        <v>8</v>
      </c>
      <c r="B48" s="150" t="s">
        <v>62</v>
      </c>
      <c r="C48" s="151"/>
      <c r="D48" s="151"/>
      <c r="E48" s="151"/>
      <c r="F48" s="151"/>
      <c r="G48" s="151"/>
      <c r="H48" s="151"/>
      <c r="I48" s="151"/>
      <c r="J48" s="151"/>
      <c r="K48" s="180"/>
      <c r="L48" s="174">
        <f>ROUND(PRODUCT(K18,R11),0)</f>
        <v>0</v>
      </c>
      <c r="M48" s="175"/>
      <c r="O48" s="62" t="s">
        <v>38</v>
      </c>
      <c r="P48" s="185">
        <f>SUM(P44:P47)</f>
        <v>0</v>
      </c>
      <c r="Q48" s="186"/>
      <c r="R48" s="119">
        <f>SUM(R44:R47)</f>
        <v>0</v>
      </c>
    </row>
    <row r="49" spans="1:21" s="1" customFormat="1" ht="12.75" customHeight="1" x14ac:dyDescent="0.3">
      <c r="A49" s="18">
        <v>9</v>
      </c>
      <c r="B49" s="187" t="s">
        <v>48</v>
      </c>
      <c r="C49" s="188"/>
      <c r="D49" s="188"/>
      <c r="E49" s="188"/>
      <c r="F49" s="188"/>
      <c r="G49" s="188"/>
      <c r="H49" s="188"/>
      <c r="I49" s="188"/>
      <c r="J49" s="188"/>
      <c r="K49" s="189"/>
      <c r="L49" s="227" t="str">
        <f>IF(ISBLANK('YR1'!$O$6),"",(IF('YR1'!$O$6&gt;3,(IF(ISBLANK('YR3'!L49),"",'YR3'!L49)),"")))</f>
        <v/>
      </c>
      <c r="M49" s="173"/>
    </row>
    <row r="50" spans="1:21" s="1" customFormat="1" ht="12.9" customHeight="1" x14ac:dyDescent="0.3">
      <c r="A50" s="138"/>
      <c r="B50" s="161" t="s">
        <v>16</v>
      </c>
      <c r="C50" s="162"/>
      <c r="D50" s="162"/>
      <c r="E50" s="162"/>
      <c r="F50" s="162"/>
      <c r="G50" s="162"/>
      <c r="H50" s="162"/>
      <c r="I50" s="162"/>
      <c r="J50" s="162"/>
      <c r="K50" s="163"/>
      <c r="L50" s="174">
        <f>SUM(L41:M49)</f>
        <v>0</v>
      </c>
      <c r="M50" s="175"/>
    </row>
    <row r="51" spans="1:21" s="1" customFormat="1" ht="12.9" customHeight="1" x14ac:dyDescent="0.3">
      <c r="A51" s="140" t="s">
        <v>87</v>
      </c>
      <c r="B51" s="164" t="s">
        <v>134</v>
      </c>
      <c r="C51" s="165"/>
      <c r="D51" s="165"/>
      <c r="E51" s="165"/>
      <c r="F51" s="165"/>
      <c r="G51" s="165"/>
      <c r="H51" s="165"/>
      <c r="I51" s="165"/>
      <c r="J51" s="165"/>
      <c r="K51" s="246"/>
      <c r="L51" s="190">
        <f>SUM(L24,L28,L32,L39,L50)</f>
        <v>0</v>
      </c>
      <c r="M51" s="191"/>
    </row>
    <row r="52" spans="1:21" s="1" customFormat="1" ht="4.650000000000000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136</v>
      </c>
      <c r="B53" s="165" t="s">
        <v>135</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2" t="s">
        <v>24</v>
      </c>
      <c r="J54" s="182"/>
      <c r="K54" s="183"/>
      <c r="L54" s="176"/>
      <c r="M54" s="177"/>
    </row>
    <row r="55" spans="1:21" s="1" customFormat="1" ht="12.9" customHeight="1" x14ac:dyDescent="0.3">
      <c r="A55" s="129"/>
      <c r="B55" s="150" t="str">
        <f>IF(ISBLANK('YR1'!B55),"",'YR1'!B55)</f>
        <v>Modified Total Direct Costs (MTDC)</v>
      </c>
      <c r="C55" s="151"/>
      <c r="D55" s="151"/>
      <c r="E55" s="131"/>
      <c r="F55" s="169">
        <f>'YR1'!F55</f>
        <v>0.5</v>
      </c>
      <c r="G55" s="170"/>
      <c r="H55" s="170"/>
      <c r="I55" s="253">
        <f>IF(B55="Modified Total Direct Costs (MTDC)",SUM(L51+R48-L45-(L28+L48+L39)),IF(B55="Total Direct Costs (TDC)",L51,IF(B55="Salaries &amp; Wages (S&amp;W)",(K8+K9+K10+K11+K12+K17+K18+K19+K20+K21),IF(B55="Salaries, Wages, and Fringe Benefits (SW&amp;F)",L24,IF(B55="Other",F55)))))</f>
        <v>0</v>
      </c>
      <c r="J55" s="172"/>
      <c r="K55" s="173"/>
      <c r="L55" s="174">
        <f>ROUND(PRODUCT(I55,F55),0)</f>
        <v>0</v>
      </c>
      <c r="M55" s="175"/>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138</v>
      </c>
      <c r="B57" s="244" t="s">
        <v>137</v>
      </c>
      <c r="C57" s="244"/>
      <c r="D57" s="244"/>
      <c r="E57" s="244"/>
      <c r="F57" s="244"/>
      <c r="G57" s="244"/>
      <c r="H57" s="244"/>
      <c r="I57" s="244"/>
      <c r="J57" s="244"/>
      <c r="K57" s="245"/>
      <c r="L57" s="167">
        <f>SUM(L51,L55)</f>
        <v>0</v>
      </c>
      <c r="M57" s="168"/>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4">
    <mergeCell ref="B8:C8"/>
    <mergeCell ref="D8:E8"/>
    <mergeCell ref="B9:C9"/>
    <mergeCell ref="D9:E9"/>
    <mergeCell ref="B10:C10"/>
    <mergeCell ref="D10:E10"/>
    <mergeCell ref="O10:Q10"/>
    <mergeCell ref="O11:Q11"/>
    <mergeCell ref="O12:Q12"/>
    <mergeCell ref="O8:Q8"/>
    <mergeCell ref="O9:Q9"/>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11:C11"/>
    <mergeCell ref="D11:E11"/>
    <mergeCell ref="B12:C12"/>
    <mergeCell ref="D12:E12"/>
    <mergeCell ref="O41:Q41"/>
    <mergeCell ref="P43:Q43"/>
    <mergeCell ref="P44:Q44"/>
    <mergeCell ref="P45:Q45"/>
    <mergeCell ref="B47:K47"/>
    <mergeCell ref="L47:M47"/>
    <mergeCell ref="L44:M44"/>
    <mergeCell ref="B45:K45"/>
    <mergeCell ref="L45:M45"/>
    <mergeCell ref="B46:K46"/>
    <mergeCell ref="L46:M46"/>
    <mergeCell ref="P46:Q46"/>
    <mergeCell ref="B44:K44"/>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A1:K1"/>
    <mergeCell ref="L1:M1"/>
    <mergeCell ref="D2:K2"/>
    <mergeCell ref="D3:K3"/>
    <mergeCell ref="D4:K4"/>
    <mergeCell ref="O42:Q42"/>
    <mergeCell ref="B57:K57"/>
    <mergeCell ref="B55:D55"/>
    <mergeCell ref="B54:D54"/>
    <mergeCell ref="B53:K53"/>
    <mergeCell ref="B51:K51"/>
    <mergeCell ref="B50:K50"/>
    <mergeCell ref="B39:K39"/>
    <mergeCell ref="B32:K32"/>
    <mergeCell ref="B28:K28"/>
    <mergeCell ref="B24:K24"/>
    <mergeCell ref="B7:C7"/>
    <mergeCell ref="D7:E7"/>
    <mergeCell ref="B37:K37"/>
    <mergeCell ref="L37:M37"/>
    <mergeCell ref="M2:M3"/>
    <mergeCell ref="B31:K31"/>
    <mergeCell ref="L31:M31"/>
    <mergeCell ref="B26:K26"/>
  </mergeCells>
  <dataValidations count="1">
    <dataValidation type="list" allowBlank="1" showInputMessage="1" showErrorMessage="1" sqref="B56:E56" xr:uid="{00000000-0002-0000-0300-000000000000}">
      <formula1>Rate</formula1>
    </dataValidation>
  </dataValidations>
  <pageMargins left="0.4" right="0.4" top="0.25" bottom="0.2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BI114"/>
  <sheetViews>
    <sheetView zoomScale="140" zoomScaleNormal="140" workbookViewId="0">
      <pane ySplit="1" topLeftCell="A2" activePane="bottomLeft" state="frozen"/>
      <selection pane="bottomLeft" activeCell="H8" sqref="H8"/>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6.44140625" style="1" customWidth="1"/>
    <col min="9" max="10" width="5.109375" style="1" customWidth="1"/>
    <col min="11" max="11" width="9.109375" style="1" customWidth="1"/>
    <col min="12" max="12" width="11.5546875" style="1" customWidth="1"/>
    <col min="13" max="13" width="12.44140625" style="1" customWidth="1"/>
    <col min="14" max="14" width="1.5546875" customWidth="1"/>
    <col min="15" max="15" width="14.109375" customWidth="1"/>
    <col min="16" max="16" width="9.5546875" customWidth="1"/>
    <col min="17" max="17" width="6.6640625" customWidth="1"/>
    <col min="18" max="18" width="32.88671875" customWidth="1"/>
    <col min="20" max="20" width="6.44140625" customWidth="1"/>
  </cols>
  <sheetData>
    <row r="1" spans="1:61" s="8" customFormat="1" ht="21.75" customHeight="1" thickBot="1" x14ac:dyDescent="0.35">
      <c r="A1" s="220" t="s">
        <v>74</v>
      </c>
      <c r="B1" s="220"/>
      <c r="C1" s="220"/>
      <c r="D1" s="220"/>
      <c r="E1" s="220"/>
      <c r="F1" s="220"/>
      <c r="G1" s="220"/>
      <c r="H1" s="220"/>
      <c r="I1" s="220"/>
      <c r="J1" s="220"/>
      <c r="K1" s="220"/>
      <c r="L1" s="156" t="s">
        <v>108</v>
      </c>
      <c r="M1" s="156"/>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thickBot="1" x14ac:dyDescent="0.35">
      <c r="A2" s="1" t="s">
        <v>68</v>
      </c>
      <c r="C2" s="3"/>
      <c r="D2" s="222" t="str">
        <f>IF(ISBLANK('YR1'!$O$6),"",(IF('YR1'!$O$6&gt;4,(IF(ISBLANK('YR1'!D2),"",'YR1'!D2)),"")))</f>
        <v/>
      </c>
      <c r="E2" s="222"/>
      <c r="F2" s="222"/>
      <c r="G2" s="222"/>
      <c r="H2" s="222"/>
      <c r="I2" s="222"/>
      <c r="J2" s="222"/>
      <c r="K2" s="222"/>
      <c r="M2" s="219"/>
      <c r="O2" s="118"/>
    </row>
    <row r="3" spans="1:61" s="1" customFormat="1" ht="15" customHeight="1" x14ac:dyDescent="0.3">
      <c r="A3" s="1" t="s">
        <v>69</v>
      </c>
      <c r="C3" s="3"/>
      <c r="D3" s="182" t="str">
        <f>IF(ISBLANK('YR1'!$O$6),"",(IF('YR1'!$O$6&gt;4,(IF(ISBLANK('YR1'!D3),"",'YR1'!D3)),"")))</f>
        <v/>
      </c>
      <c r="E3" s="182"/>
      <c r="F3" s="182"/>
      <c r="G3" s="182"/>
      <c r="H3" s="182"/>
      <c r="I3" s="182"/>
      <c r="J3" s="182"/>
      <c r="K3" s="182"/>
      <c r="M3" s="219"/>
    </row>
    <row r="4" spans="1:61" s="1" customFormat="1" ht="15" customHeight="1" x14ac:dyDescent="0.3">
      <c r="A4" s="1" t="s">
        <v>50</v>
      </c>
      <c r="C4" s="3"/>
      <c r="D4" s="223" t="s">
        <v>76</v>
      </c>
      <c r="E4" s="223"/>
      <c r="F4" s="223"/>
      <c r="G4" s="223"/>
      <c r="H4" s="223"/>
      <c r="I4" s="223"/>
      <c r="J4" s="223"/>
      <c r="K4" s="223"/>
      <c r="L4" s="148"/>
      <c r="M4" s="33"/>
    </row>
    <row r="5" spans="1:61" s="1" customFormat="1" ht="12.9" customHeight="1" x14ac:dyDescent="0.3">
      <c r="C5" s="3"/>
      <c r="D5" s="41"/>
      <c r="E5" s="41"/>
      <c r="F5" s="41"/>
      <c r="G5" s="41"/>
      <c r="H5" s="41"/>
      <c r="I5" s="41"/>
      <c r="J5" s="41"/>
      <c r="K5" s="41"/>
      <c r="L5" s="41"/>
      <c r="M5" s="33"/>
      <c r="O5" s="2"/>
    </row>
    <row r="6" spans="1:61" s="1" customFormat="1" ht="12.9" customHeight="1" x14ac:dyDescent="0.3">
      <c r="A6" s="2" t="s">
        <v>1</v>
      </c>
      <c r="M6" s="30"/>
    </row>
    <row r="7" spans="1:61" s="11" customFormat="1" ht="34.5" customHeight="1" thickBot="1" x14ac:dyDescent="0.35">
      <c r="A7" s="20"/>
      <c r="B7" s="201" t="s">
        <v>2</v>
      </c>
      <c r="C7" s="202"/>
      <c r="D7" s="201" t="s">
        <v>3</v>
      </c>
      <c r="E7" s="202"/>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IF(ISBLANK('YR1'!$O$6),"",(IF('YR1'!$O$6&gt;4,(IF(ISBLANK('YR1'!B8),"",'YR1'!B8)),"")))</f>
        <v/>
      </c>
      <c r="C8" s="218"/>
      <c r="D8" s="217" t="str">
        <f>IF(ISBLANK('YR1'!$O$6),"",(IF('YR1'!$O$6&gt;4,(IF(ISBLANK('YR1'!D8),"",'YR1'!D8)),"")))</f>
        <v/>
      </c>
      <c r="E8" s="218"/>
      <c r="F8" s="68" t="str">
        <f>IF(ISBLANK('YR1'!$O$6),"",(IF('YR1'!$O$6&gt;4,(IF(ISBLANK('YR1'!F8),"",'YR1'!F8)),"")))</f>
        <v/>
      </c>
      <c r="G8" s="97">
        <f>IF('YR1'!$O$6&gt;4,('YR4'!G8+('YR4'!G8*'YR5'!$R$8)),0)</f>
        <v>0</v>
      </c>
      <c r="H8" s="81" t="str">
        <f>IF(ISBLANK('YR1'!$O$6),"",(IF('YR1'!$O$6&gt;4,(IF(ISBLANK('YR1'!H8),"",'YR1'!H8)),"")))</f>
        <v/>
      </c>
      <c r="I8" s="81" t="str">
        <f>IF(ISBLANK('YR1'!$O$6),"",(IF('YR1'!$O$6&gt;4,(IF(ISBLANK('YR1'!I8),"",'YR1'!I8)),"")))</f>
        <v/>
      </c>
      <c r="J8" s="81" t="str">
        <f>IF(ISBLANK('YR1'!$O$6),"",(IF('YR1'!$O$6&gt;4,(IF(ISBLANK('YR1'!J8),"",'YR1'!J8)),"")))</f>
        <v/>
      </c>
      <c r="K8" s="93">
        <f>IF('YR1'!$O$6&gt;4,('YR4'!K8+('YR4'!K8*'YR5'!$R$8)),0)</f>
        <v>0</v>
      </c>
      <c r="L8" s="93">
        <f>ROUND(PRODUCT(K8,R9),0)</f>
        <v>0</v>
      </c>
      <c r="M8" s="93">
        <f>SUM(K8,L8)</f>
        <v>0</v>
      </c>
      <c r="O8" s="238" t="s">
        <v>52</v>
      </c>
      <c r="P8" s="239"/>
      <c r="Q8" s="239"/>
      <c r="R8" s="75">
        <f>'YR4'!R8</f>
        <v>0</v>
      </c>
      <c r="S8" s="12"/>
      <c r="T8" s="12"/>
    </row>
    <row r="9" spans="1:61" s="1" customFormat="1" ht="12.9" customHeight="1" x14ac:dyDescent="0.3">
      <c r="A9" s="21">
        <v>2</v>
      </c>
      <c r="B9" s="217" t="str">
        <f>IF(ISBLANK('YR1'!$O$6),"",(IF('YR1'!$O$6&gt;4,(IF(ISBLANK('YR1'!B9),"",'YR1'!B9)),"")))</f>
        <v/>
      </c>
      <c r="C9" s="218"/>
      <c r="D9" s="217" t="str">
        <f>IF(ISBLANK('YR1'!$O$6),"",(IF('YR1'!$O$6&gt;4,(IF(ISBLANK('YR1'!D9),"",'YR1'!D9)),"")))</f>
        <v/>
      </c>
      <c r="E9" s="218"/>
      <c r="F9" s="68" t="str">
        <f>IF(ISBLANK('YR1'!$O$6),"",(IF('YR1'!$O$6&gt;4,(IF(ISBLANK('YR1'!F9),"",'YR1'!F9)),"")))</f>
        <v/>
      </c>
      <c r="G9" s="97">
        <f>IF('YR1'!$O$6&gt;4,('YR4'!G9+('YR4'!G9*'YR5'!$R$8)),0)</f>
        <v>0</v>
      </c>
      <c r="H9" s="81" t="str">
        <f>IF(ISBLANK('YR1'!$O$6),"",(IF('YR1'!$O$6&gt;4,(IF(ISBLANK('YR1'!H9),"",'YR1'!H9)),"")))</f>
        <v/>
      </c>
      <c r="I9" s="81" t="str">
        <f>IF(ISBLANK('YR1'!$O$6),"",(IF('YR1'!$O$6&gt;4,(IF(ISBLANK('YR1'!I9),"",'YR1'!I9)),"")))</f>
        <v/>
      </c>
      <c r="J9" s="81" t="str">
        <f>IF(ISBLANK('YR1'!$O$6),"",(IF('YR1'!$O$6&gt;4,(IF(ISBLANK('YR1'!J9),"",'YR1'!J9)),"")))</f>
        <v/>
      </c>
      <c r="K9" s="93">
        <f>IF('YR1'!$O$6&gt;4,('YR4'!K9+('YR4'!K9*'YR5'!$R$8)),0)</f>
        <v>0</v>
      </c>
      <c r="L9" s="93">
        <f>ROUND(PRODUCT(K9,R9),0)</f>
        <v>0</v>
      </c>
      <c r="M9" s="93">
        <f>SUM(K9,L9)</f>
        <v>0</v>
      </c>
      <c r="O9" s="234" t="s">
        <v>53</v>
      </c>
      <c r="P9" s="235"/>
      <c r="Q9" s="235"/>
      <c r="R9" s="76">
        <f>'YR4'!R9</f>
        <v>0.41</v>
      </c>
    </row>
    <row r="10" spans="1:61" s="1" customFormat="1" ht="12.9" customHeight="1" x14ac:dyDescent="0.3">
      <c r="A10" s="21">
        <v>3</v>
      </c>
      <c r="B10" s="217" t="str">
        <f>IF(ISBLANK('YR1'!$O$6),"",(IF('YR1'!$O$6&gt;4,(IF(ISBLANK('YR1'!B10),"",'YR1'!B10)),"")))</f>
        <v/>
      </c>
      <c r="C10" s="218"/>
      <c r="D10" s="217" t="str">
        <f>IF(ISBLANK('YR1'!$O$6),"",(IF('YR1'!$O$6&gt;4,(IF(ISBLANK('YR1'!D10),"",'YR1'!D10)),"")))</f>
        <v/>
      </c>
      <c r="E10" s="218"/>
      <c r="F10" s="68" t="str">
        <f>IF(ISBLANK('YR1'!$O$6),"",(IF('YR1'!$O$6&gt;4,(IF(ISBLANK('YR1'!F10),"",'YR1'!F10)),"")))</f>
        <v/>
      </c>
      <c r="G10" s="97">
        <f>IF('YR1'!$O$6&gt;4,('YR4'!G10+('YR4'!G10*'YR5'!$R$8)),0)</f>
        <v>0</v>
      </c>
      <c r="H10" s="81" t="str">
        <f>IF(ISBLANK('YR1'!$O$6),"",(IF('YR1'!$O$6&gt;4,(IF(ISBLANK('YR1'!H10),"",'YR1'!H10)),"")))</f>
        <v/>
      </c>
      <c r="I10" s="81" t="str">
        <f>IF(ISBLANK('YR1'!$O$6),"",(IF('YR1'!$O$6&gt;4,(IF(ISBLANK('YR1'!I10),"",'YR1'!I10)),"")))</f>
        <v/>
      </c>
      <c r="J10" s="81" t="str">
        <f>IF(ISBLANK('YR1'!$O$6),"",(IF('YR1'!$O$6&gt;4,(IF(ISBLANK('YR1'!J10),"",'YR1'!J10)),"")))</f>
        <v/>
      </c>
      <c r="K10" s="93">
        <f>IF('YR1'!$O$6&gt;4,('YR4'!K10+('YR4'!K10*'YR5'!$R$8)),0)</f>
        <v>0</v>
      </c>
      <c r="L10" s="93">
        <f>ROUND(PRODUCT(K10,R9),0)</f>
        <v>0</v>
      </c>
      <c r="M10" s="93">
        <f>SUM(K10,L10)</f>
        <v>0</v>
      </c>
      <c r="O10" s="234" t="s">
        <v>79</v>
      </c>
      <c r="P10" s="235"/>
      <c r="Q10" s="235"/>
      <c r="R10" s="76">
        <f>'YR4'!R10</f>
        <v>7.4999999999999997E-2</v>
      </c>
    </row>
    <row r="11" spans="1:61" s="1" customFormat="1" ht="12.9" customHeight="1" x14ac:dyDescent="0.3">
      <c r="A11" s="21">
        <v>4</v>
      </c>
      <c r="B11" s="217" t="str">
        <f>IF(ISBLANK('YR1'!$O$6),"",(IF('YR1'!$O$6&gt;4,(IF(ISBLANK('YR1'!B11),"",'YR1'!B11)),"")))</f>
        <v/>
      </c>
      <c r="C11" s="218"/>
      <c r="D11" s="217" t="str">
        <f>IF(ISBLANK('YR1'!$O$6),"",(IF('YR1'!$O$6&gt;4,(IF(ISBLANK('YR1'!D11),"",'YR1'!D11)),"")))</f>
        <v/>
      </c>
      <c r="E11" s="218"/>
      <c r="F11" s="68" t="str">
        <f>IF(ISBLANK('YR1'!$O$6),"",(IF('YR1'!$O$6&gt;4,(IF(ISBLANK('YR1'!F11),"",'YR1'!F11)),"")))</f>
        <v/>
      </c>
      <c r="G11" s="97">
        <f>IF('YR1'!$O$6&gt;4,('YR4'!G11+('YR4'!G11*'YR5'!$R$8)),0)</f>
        <v>0</v>
      </c>
      <c r="H11" s="81" t="str">
        <f>IF(ISBLANK('YR1'!$O$6),"",(IF('YR1'!$O$6&gt;4,(IF(ISBLANK('YR1'!H11),"",'YR1'!H11)),"")))</f>
        <v/>
      </c>
      <c r="I11" s="81" t="str">
        <f>IF(ISBLANK('YR1'!$O$6),"",(IF('YR1'!$O$6&gt;4,(IF(ISBLANK('YR1'!I11),"",'YR1'!I11)),"")))</f>
        <v/>
      </c>
      <c r="J11" s="81" t="str">
        <f>IF(ISBLANK('YR1'!$O$6),"",(IF('YR1'!$O$6&gt;4,(IF(ISBLANK('YR1'!J11),"",'YR1'!J11)),"")))</f>
        <v/>
      </c>
      <c r="K11" s="93">
        <f>IF('YR1'!$O$6&gt;4,('YR4'!K11+('YR4'!K11*'YR5'!$R$8)),0)</f>
        <v>0</v>
      </c>
      <c r="L11" s="93">
        <f>ROUND(PRODUCT(K11,R9),0)</f>
        <v>0</v>
      </c>
      <c r="M11" s="93">
        <f>SUM(K11,L11)</f>
        <v>0</v>
      </c>
      <c r="O11" s="234" t="s">
        <v>54</v>
      </c>
      <c r="P11" s="235"/>
      <c r="Q11" s="235"/>
      <c r="R11" s="76">
        <f>'YR4'!R11</f>
        <v>0.38</v>
      </c>
    </row>
    <row r="12" spans="1:61" s="1" customFormat="1" ht="12.75" customHeight="1" thickBot="1" x14ac:dyDescent="0.35">
      <c r="A12" s="21">
        <v>5</v>
      </c>
      <c r="B12" s="217" t="str">
        <f>IF(ISBLANK('YR1'!$O$6),"",(IF('YR1'!$O$6&gt;4,(IF(ISBLANK('YR1'!B12),"",'YR1'!B12)),"")))</f>
        <v/>
      </c>
      <c r="C12" s="218"/>
      <c r="D12" s="217" t="str">
        <f>IF(ISBLANK('YR1'!$O$6),"",(IF('YR1'!$O$6&gt;4,(IF(ISBLANK('YR1'!D12),"",'YR1'!D12)),"")))</f>
        <v/>
      </c>
      <c r="E12" s="218"/>
      <c r="F12" s="68" t="str">
        <f>IF(ISBLANK('YR1'!$O$6),"",(IF('YR1'!$O$6&gt;4,(IF(ISBLANK('YR1'!F12),"",'YR1'!F12)),"")))</f>
        <v/>
      </c>
      <c r="G12" s="97">
        <f>IF('YR1'!$O$6&gt;4,('YR4'!G12+('YR4'!G12*'YR5'!$R$8)),0)</f>
        <v>0</v>
      </c>
      <c r="H12" s="81" t="str">
        <f>IF(ISBLANK('YR1'!$O$6),"",(IF('YR1'!$O$6&gt;4,(IF(ISBLANK('YR1'!H12),"",'YR1'!H12)),"")))</f>
        <v/>
      </c>
      <c r="I12" s="81" t="str">
        <f>IF(ISBLANK('YR1'!$O$6),"",(IF('YR1'!$O$6&gt;4,(IF(ISBLANK('YR1'!I12),"",'YR1'!I12)),"")))</f>
        <v/>
      </c>
      <c r="J12" s="81" t="str">
        <f>IF(ISBLANK('YR1'!$O$6),"",(IF('YR1'!$O$6&gt;4,(IF(ISBLANK('YR1'!J12),"",'YR1'!J12)),"")))</f>
        <v/>
      </c>
      <c r="K12" s="93">
        <f>IF('YR1'!$O$6&gt;4,('YR4'!K12+('YR4'!K12*'YR5'!$R$8)),0)</f>
        <v>0</v>
      </c>
      <c r="L12" s="93">
        <f>ROUND(PRODUCT(K12,R9),0)</f>
        <v>0</v>
      </c>
      <c r="M12" s="93">
        <f>SUM(K12,L12)</f>
        <v>0</v>
      </c>
      <c r="O12" s="236" t="s">
        <v>55</v>
      </c>
      <c r="P12" s="237"/>
      <c r="Q12" s="237"/>
      <c r="R12" s="77" t="str">
        <f>'YR4'!R12</f>
        <v>Research On-Campus</v>
      </c>
      <c r="U12" s="13"/>
    </row>
    <row r="13" spans="1:61" s="1" customFormat="1" ht="12.9" customHeight="1" thickBot="1" x14ac:dyDescent="0.35">
      <c r="A13" s="22"/>
      <c r="B13" s="22"/>
      <c r="C13" s="22"/>
      <c r="D13" s="23"/>
      <c r="E13" s="22"/>
      <c r="F13" s="22"/>
      <c r="G13" s="22"/>
      <c r="H13" s="22"/>
      <c r="I13" s="22"/>
      <c r="J13" s="22"/>
      <c r="K13" s="22"/>
      <c r="L13" s="27" t="s">
        <v>38</v>
      </c>
      <c r="M13" s="94">
        <f>SUM(M8:M12)</f>
        <v>0</v>
      </c>
      <c r="O13" s="2"/>
      <c r="P13" s="2"/>
      <c r="Q13" s="2"/>
      <c r="R13" s="78">
        <f>'YR4'!R13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3" customHeight="1" x14ac:dyDescent="0.3">
      <c r="A16" s="20" t="s">
        <v>80</v>
      </c>
      <c r="B16" s="214" t="s">
        <v>4</v>
      </c>
      <c r="C16" s="214"/>
      <c r="D16" s="214"/>
      <c r="E16" s="214"/>
      <c r="F16" s="214"/>
      <c r="G16" s="214"/>
      <c r="H16" s="20"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IF(ISBLANK('YR1'!$O$6),"",(IF('YR1'!$O$6&gt;4,(IF(ISBLANK('YR1'!A17),"",'YR1'!A17)),"")))</f>
        <v/>
      </c>
      <c r="B17" s="200" t="s">
        <v>77</v>
      </c>
      <c r="C17" s="200"/>
      <c r="D17" s="200"/>
      <c r="E17" s="200"/>
      <c r="F17" s="200"/>
      <c r="G17" s="200"/>
      <c r="H17" s="81" t="str">
        <f>IF(ISBLANK('YR1'!$O$6),"",(IF('YR1'!$O$6&gt;4,(IF(ISBLANK('YR1'!H17),"",'YR1'!H17)),"")))</f>
        <v/>
      </c>
      <c r="I17" s="81" t="str">
        <f>IF(ISBLANK('YR1'!$O$6),"",(IF('YR1'!$O$6&gt;4,(IF(ISBLANK('YR1'!I17),"",'YR1'!I17)),"")))</f>
        <v/>
      </c>
      <c r="J17" s="81" t="str">
        <f>IF(ISBLANK('YR1'!$O$6),"",(IF('YR1'!$O$6&gt;4,(IF(ISBLANK('YR1'!J17),"",'YR1'!J17)),"")))</f>
        <v/>
      </c>
      <c r="K17" s="93">
        <f>IF('YR1'!$O$6&gt;4,('YR4'!K17+('YR4'!K17*'YR5'!$R$8)),0)</f>
        <v>0</v>
      </c>
      <c r="L17" s="93">
        <f>ROUND(PRODUCT(K17,R9),0)</f>
        <v>0</v>
      </c>
      <c r="M17" s="93">
        <f>SUM(K17,L17)</f>
        <v>0</v>
      </c>
      <c r="O17" s="122" t="s">
        <v>121</v>
      </c>
      <c r="P17" s="124">
        <f>IF('YR1'!$O$6&gt;4,('YR4'!P17),0)</f>
        <v>0</v>
      </c>
      <c r="Q17" s="93">
        <f>(P17/12)*2162</f>
        <v>0</v>
      </c>
      <c r="R17" s="69"/>
      <c r="S17" s="69"/>
      <c r="T17" s="69"/>
      <c r="U17" s="31"/>
      <c r="V17" s="14"/>
    </row>
    <row r="18" spans="1:23" s="1" customFormat="1" ht="12.9" customHeight="1" x14ac:dyDescent="0.3">
      <c r="A18" s="21" t="str">
        <f>IF(ISBLANK('YR1'!$O$6),"",(IF('YR1'!$O$6&gt;4,(IF(ISBLANK('YR1'!A18),"",'YR1'!A18)),"")))</f>
        <v/>
      </c>
      <c r="B18" s="200" t="s">
        <v>34</v>
      </c>
      <c r="C18" s="200"/>
      <c r="D18" s="200"/>
      <c r="E18" s="200"/>
      <c r="F18" s="200"/>
      <c r="G18" s="200"/>
      <c r="H18" s="81">
        <f>P17</f>
        <v>0</v>
      </c>
      <c r="I18" s="81">
        <f>P18</f>
        <v>0</v>
      </c>
      <c r="J18" s="81">
        <f>P19</f>
        <v>0</v>
      </c>
      <c r="K18" s="93">
        <f>IF('YR1'!$O$6&gt;4,('YR4'!K18+('YR4'!K18*'YR5'!$R$8)),0)</f>
        <v>0</v>
      </c>
      <c r="L18" s="93">
        <f>Q20</f>
        <v>0</v>
      </c>
      <c r="M18" s="93">
        <f t="shared" ref="M18:M21" si="0">SUM(K18,L18)</f>
        <v>0</v>
      </c>
      <c r="O18" s="122" t="s">
        <v>122</v>
      </c>
      <c r="P18" s="124">
        <f>IF('YR1'!$O$6&gt;4,('YR4'!P18),0)</f>
        <v>0</v>
      </c>
      <c r="Q18" s="93">
        <f>(P18/9)*1730</f>
        <v>0</v>
      </c>
      <c r="R18" s="69"/>
      <c r="S18" s="69"/>
      <c r="T18" s="69"/>
      <c r="U18" s="31"/>
      <c r="V18" s="14"/>
    </row>
    <row r="19" spans="1:23" s="1" customFormat="1" ht="12.9" customHeight="1" x14ac:dyDescent="0.3">
      <c r="A19" s="21" t="str">
        <f>IF(ISBLANK('YR1'!$O$6),"",(IF('YR1'!$O$6&gt;4,(IF(ISBLANK('YR1'!A19),"",'YR1'!A19)),"")))</f>
        <v/>
      </c>
      <c r="B19" s="200" t="s">
        <v>35</v>
      </c>
      <c r="C19" s="200"/>
      <c r="D19" s="200"/>
      <c r="E19" s="200"/>
      <c r="F19" s="200"/>
      <c r="G19" s="200"/>
      <c r="H19" s="81" t="str">
        <f>IF(ISBLANK('YR1'!$O$6),"",(IF('YR1'!$O$6&gt;4,(IF(ISBLANK('YR1'!H19),"",'YR1'!H19)),"")))</f>
        <v/>
      </c>
      <c r="I19" s="81" t="str">
        <f>IF(ISBLANK('YR1'!$O$6),"",(IF('YR1'!$O$6&gt;4,(IF(ISBLANK('YR1'!I19),"",'YR1'!I19)),"")))</f>
        <v/>
      </c>
      <c r="J19" s="81" t="str">
        <f>IF(ISBLANK('YR1'!$O$6),"",(IF('YR1'!$O$6&gt;4,(IF(ISBLANK('YR1'!J19),"",'YR1'!J19)),"")))</f>
        <v/>
      </c>
      <c r="K19" s="93">
        <f>IF('YR1'!$O$6&gt;4,('YR4'!K19+('YR4'!K19*'YR5'!$R$8)),0)</f>
        <v>0</v>
      </c>
      <c r="L19" s="93">
        <v>0</v>
      </c>
      <c r="M19" s="93">
        <f t="shared" si="0"/>
        <v>0</v>
      </c>
      <c r="O19" s="122" t="s">
        <v>123</v>
      </c>
      <c r="P19" s="124">
        <f>IF('YR1'!$O$6&gt;4,('YR4'!P19),0)</f>
        <v>0</v>
      </c>
      <c r="Q19" s="93">
        <f>(P19/3)*432</f>
        <v>0</v>
      </c>
      <c r="R19" s="69"/>
      <c r="S19" s="69"/>
      <c r="T19" s="69"/>
      <c r="U19" s="31"/>
      <c r="V19" s="14"/>
    </row>
    <row r="20" spans="1:23" s="1" customFormat="1" ht="12.9" customHeight="1" x14ac:dyDescent="0.3">
      <c r="A20" s="21" t="str">
        <f>IF(ISBLANK('YR1'!$O$6),"",(IF('YR1'!$O$6&gt;4,(IF(ISBLANK('YR1'!A20),"",'YR1'!A20)),"")))</f>
        <v/>
      </c>
      <c r="B20" s="200" t="s">
        <v>36</v>
      </c>
      <c r="C20" s="200"/>
      <c r="D20" s="200"/>
      <c r="E20" s="200"/>
      <c r="F20" s="200"/>
      <c r="G20" s="200"/>
      <c r="H20" s="81" t="str">
        <f>IF(ISBLANK('YR1'!$O$6),"",(IF('YR1'!$O$6&gt;4,(IF(ISBLANK('YR1'!H20),"",'YR1'!H20)),"")))</f>
        <v/>
      </c>
      <c r="I20" s="81" t="str">
        <f>IF(ISBLANK('YR1'!$O$6),"",(IF('YR1'!$O$6&gt;4,(IF(ISBLANK('YR1'!I20),"",'YR1'!I20)),"")))</f>
        <v/>
      </c>
      <c r="J20" s="81" t="str">
        <f>IF(ISBLANK('YR1'!$O$6),"",(IF('YR1'!$O$6&gt;4,(IF(ISBLANK('YR1'!J20),"",'YR1'!J20)),"")))</f>
        <v/>
      </c>
      <c r="K20" s="93">
        <f>IF('YR1'!$O$6&gt;4,('YR4'!K20+('YR4'!K20*'YR5'!$R$8)),0)</f>
        <v>0</v>
      </c>
      <c r="L20" s="93">
        <f>ROUND(PRODUCT(K20,R9),0)</f>
        <v>0</v>
      </c>
      <c r="M20" s="93">
        <f t="shared" si="0"/>
        <v>0</v>
      </c>
      <c r="Q20" s="93">
        <f>SUM(Q17:Q19)</f>
        <v>0</v>
      </c>
      <c r="R20" s="69"/>
      <c r="S20" s="69"/>
      <c r="T20" s="69"/>
      <c r="U20" s="31"/>
      <c r="V20" s="14"/>
    </row>
    <row r="21" spans="1:23" s="1" customFormat="1" ht="12.9" customHeight="1" x14ac:dyDescent="0.3">
      <c r="A21" s="21" t="str">
        <f>IF(ISBLANK('YR1'!$O$6),"",(IF('YR1'!$O$6&gt;4,(IF(ISBLANK('YR1'!A21),"",'YR1'!A21)),"")))</f>
        <v/>
      </c>
      <c r="B21" s="200" t="s">
        <v>48</v>
      </c>
      <c r="C21" s="200"/>
      <c r="D21" s="200"/>
      <c r="E21" s="200"/>
      <c r="F21" s="200"/>
      <c r="G21" s="200"/>
      <c r="H21" s="81" t="str">
        <f>IF(ISBLANK('YR1'!$O$6),"",(IF('YR1'!$O$6&gt;4,(IF(ISBLANK('YR1'!H21),"",'YR1'!H21)),"")))</f>
        <v/>
      </c>
      <c r="I21" s="81" t="str">
        <f>IF(ISBLANK('YR1'!$O$6),"",(IF('YR1'!$O$6&gt;4,(IF(ISBLANK('YR1'!I21),"",'YR1'!I21)),"")))</f>
        <v/>
      </c>
      <c r="J21" s="81" t="str">
        <f>IF(ISBLANK('YR1'!$O$6),"",(IF('YR1'!$O$6&gt;4,(IF(ISBLANK('YR1'!J21),"",'YR1'!J21)),"")))</f>
        <v/>
      </c>
      <c r="K21" s="93">
        <f>IF('YR1'!$O$6&gt;4,('YR4'!K21+('YR4'!K21*'YR5'!$R$8)),0)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198">
        <f>SUM(M13,M22)</f>
        <v>0</v>
      </c>
      <c r="M24" s="249"/>
      <c r="V24" s="15"/>
      <c r="W24" s="11"/>
    </row>
    <row r="25" spans="1:23" s="1" customFormat="1" ht="12.9" customHeight="1" x14ac:dyDescent="0.3">
      <c r="A25" s="19" t="s">
        <v>63</v>
      </c>
      <c r="B25" s="158" t="s">
        <v>117</v>
      </c>
      <c r="C25" s="159"/>
      <c r="D25" s="159"/>
      <c r="E25" s="159"/>
      <c r="F25" s="159"/>
      <c r="G25" s="159"/>
      <c r="H25" s="159"/>
      <c r="I25" s="159"/>
      <c r="J25" s="159"/>
      <c r="K25" s="160"/>
      <c r="L25" s="176" t="s">
        <v>8</v>
      </c>
      <c r="M25" s="177"/>
    </row>
    <row r="26" spans="1:23" s="1" customFormat="1" ht="12.9" customHeight="1" x14ac:dyDescent="0.3">
      <c r="A26" s="18">
        <v>1</v>
      </c>
      <c r="B26" s="150" t="str">
        <f>IF(ISBLANK('YR1'!$O$6),"",(IF('YR1'!$O$6&gt;4,(IF(ISBLANK('YR1'!B26),"",'YR1'!B26)),"")))</f>
        <v/>
      </c>
      <c r="C26" s="151"/>
      <c r="D26" s="151"/>
      <c r="E26" s="151"/>
      <c r="F26" s="151"/>
      <c r="G26" s="151"/>
      <c r="H26" s="151"/>
      <c r="I26" s="151"/>
      <c r="J26" s="151"/>
      <c r="K26" s="180"/>
      <c r="L26" s="181"/>
      <c r="M26" s="173"/>
    </row>
    <row r="27" spans="1:23" s="1" customFormat="1" ht="12.9" customHeight="1" x14ac:dyDescent="0.3">
      <c r="A27" s="18">
        <v>2</v>
      </c>
      <c r="B27" s="150" t="str">
        <f>IF(ISBLANK('YR1'!$O$6),"",(IF('YR1'!$O$6&gt;4,(IF(ISBLANK('YR1'!B27),"",'YR1'!B27)),"")))</f>
        <v/>
      </c>
      <c r="C27" s="151"/>
      <c r="D27" s="151"/>
      <c r="E27" s="151"/>
      <c r="F27" s="151"/>
      <c r="G27" s="151"/>
      <c r="H27" s="151"/>
      <c r="I27" s="151"/>
      <c r="J27" s="151"/>
      <c r="K27" s="180"/>
      <c r="L27" s="181"/>
      <c r="M27" s="173"/>
    </row>
    <row r="28" spans="1:23" s="1" customFormat="1" ht="12.9" customHeight="1" x14ac:dyDescent="0.3">
      <c r="A28" s="137"/>
      <c r="B28" s="158" t="s">
        <v>11</v>
      </c>
      <c r="C28" s="159"/>
      <c r="D28" s="159"/>
      <c r="E28" s="159"/>
      <c r="F28" s="159"/>
      <c r="G28" s="159"/>
      <c r="H28" s="159"/>
      <c r="I28" s="159"/>
      <c r="J28" s="159"/>
      <c r="K28" s="160"/>
      <c r="L28" s="174">
        <f>SUM(L26:M27)</f>
        <v>0</v>
      </c>
      <c r="M28" s="224"/>
    </row>
    <row r="29" spans="1:23" s="1" customFormat="1" ht="12.9" customHeight="1" x14ac:dyDescent="0.3">
      <c r="A29" s="19" t="s">
        <v>64</v>
      </c>
      <c r="B29" s="158" t="s">
        <v>12</v>
      </c>
      <c r="C29" s="159"/>
      <c r="D29" s="159"/>
      <c r="E29" s="159"/>
      <c r="F29" s="159"/>
      <c r="G29" s="159"/>
      <c r="H29" s="159"/>
      <c r="I29" s="159"/>
      <c r="J29" s="159"/>
      <c r="K29" s="160"/>
      <c r="L29" s="247"/>
      <c r="M29" s="248"/>
    </row>
    <row r="30" spans="1:23" s="1" customFormat="1" ht="12.9" customHeight="1" x14ac:dyDescent="0.3">
      <c r="A30" s="18">
        <v>1</v>
      </c>
      <c r="B30" s="150" t="s">
        <v>56</v>
      </c>
      <c r="C30" s="151"/>
      <c r="D30" s="151"/>
      <c r="E30" s="151"/>
      <c r="F30" s="151"/>
      <c r="G30" s="151"/>
      <c r="H30" s="151"/>
      <c r="I30" s="151"/>
      <c r="J30" s="151"/>
      <c r="K30" s="180"/>
      <c r="L30" s="227" t="str">
        <f>IF(ISBLANK('YR1'!$O$6),"",(IF('YR1'!$O$6&gt;4,(IF(ISBLANK('YR4'!L30),"",'YR4'!L30)),"")))</f>
        <v/>
      </c>
      <c r="M30" s="228"/>
    </row>
    <row r="31" spans="1:23" s="1" customFormat="1" ht="12.9" customHeight="1" x14ac:dyDescent="0.3">
      <c r="A31" s="18">
        <v>2</v>
      </c>
      <c r="B31" s="150" t="s">
        <v>57</v>
      </c>
      <c r="C31" s="151"/>
      <c r="D31" s="151"/>
      <c r="E31" s="151"/>
      <c r="F31" s="151"/>
      <c r="G31" s="151"/>
      <c r="H31" s="151"/>
      <c r="I31" s="151"/>
      <c r="J31" s="151"/>
      <c r="K31" s="180"/>
      <c r="L31" s="227" t="str">
        <f>IF(ISBLANK('YR1'!$O$6),"",(IF('YR1'!$O$6&gt;4,(IF(ISBLANK('YR4'!L31),"",'YR4'!L31)),"")))</f>
        <v/>
      </c>
      <c r="M31" s="228"/>
      <c r="R31" s="1" t="str">
        <f>IF(ISBLANK('YR1'!H8),"",'YR1'!H8)</f>
        <v/>
      </c>
    </row>
    <row r="32" spans="1:23" s="1" customFormat="1" ht="12.9" customHeight="1" x14ac:dyDescent="0.3">
      <c r="A32" s="137"/>
      <c r="B32" s="158" t="s">
        <v>13</v>
      </c>
      <c r="C32" s="159"/>
      <c r="D32" s="159"/>
      <c r="E32" s="159"/>
      <c r="F32" s="159"/>
      <c r="G32" s="159"/>
      <c r="H32" s="159"/>
      <c r="I32" s="159"/>
      <c r="J32" s="159"/>
      <c r="K32" s="160"/>
      <c r="L32" s="174">
        <f>SUM(L30:M31)</f>
        <v>0</v>
      </c>
      <c r="M32" s="224"/>
    </row>
    <row r="33" spans="1:18" s="1" customFormat="1" ht="12.9" customHeight="1" x14ac:dyDescent="0.3">
      <c r="A33" s="19" t="s">
        <v>65</v>
      </c>
      <c r="B33" s="158" t="s">
        <v>14</v>
      </c>
      <c r="C33" s="159"/>
      <c r="D33" s="159"/>
      <c r="E33" s="159"/>
      <c r="F33" s="159"/>
      <c r="G33" s="159"/>
      <c r="H33" s="159"/>
      <c r="I33" s="159"/>
      <c r="J33" s="159"/>
      <c r="K33" s="160"/>
      <c r="L33" s="247"/>
      <c r="M33" s="248"/>
    </row>
    <row r="34" spans="1:18" s="1" customFormat="1" ht="12.9" customHeight="1" x14ac:dyDescent="0.3">
      <c r="A34" s="18">
        <v>1</v>
      </c>
      <c r="B34" s="150" t="s">
        <v>58</v>
      </c>
      <c r="C34" s="151"/>
      <c r="D34" s="151"/>
      <c r="E34" s="151"/>
      <c r="F34" s="151"/>
      <c r="G34" s="151"/>
      <c r="H34" s="151"/>
      <c r="I34" s="151"/>
      <c r="J34" s="151"/>
      <c r="K34" s="180"/>
      <c r="L34" s="227" t="str">
        <f>IF(ISBLANK('YR1'!$O$6),"",(IF('YR1'!$O$6&gt;4,(IF(ISBLANK('YR4'!L34),"",'YR4'!L34)),"")))</f>
        <v/>
      </c>
      <c r="M34" s="173"/>
    </row>
    <row r="35" spans="1:18" s="1" customFormat="1" ht="12.9" customHeight="1" x14ac:dyDescent="0.3">
      <c r="A35" s="18">
        <v>2</v>
      </c>
      <c r="B35" s="150" t="s">
        <v>59</v>
      </c>
      <c r="C35" s="151"/>
      <c r="D35" s="151"/>
      <c r="E35" s="151"/>
      <c r="F35" s="151"/>
      <c r="G35" s="151"/>
      <c r="H35" s="151"/>
      <c r="I35" s="151"/>
      <c r="J35" s="151"/>
      <c r="K35" s="180"/>
      <c r="L35" s="227" t="str">
        <f>IF(ISBLANK('YR1'!$O$6),"",(IF('YR1'!$O$6&gt;4,(IF(ISBLANK('YR4'!L35),"",'YR4'!L35)),"")))</f>
        <v/>
      </c>
      <c r="M35" s="173"/>
    </row>
    <row r="36" spans="1:18" s="1" customFormat="1" ht="12.9" customHeight="1" x14ac:dyDescent="0.3">
      <c r="A36" s="18">
        <v>3</v>
      </c>
      <c r="B36" s="150" t="s">
        <v>12</v>
      </c>
      <c r="C36" s="151"/>
      <c r="D36" s="151"/>
      <c r="E36" s="151"/>
      <c r="F36" s="151"/>
      <c r="G36" s="151"/>
      <c r="H36" s="151"/>
      <c r="I36" s="151"/>
      <c r="J36" s="151"/>
      <c r="K36" s="180"/>
      <c r="L36" s="227" t="str">
        <f>IF(ISBLANK('YR1'!$O$6),"",(IF('YR1'!$O$6&gt;4,(IF(ISBLANK('YR4'!L36),"",'YR4'!L36)),"")))</f>
        <v/>
      </c>
      <c r="M36" s="173"/>
    </row>
    <row r="37" spans="1:18" s="1" customFormat="1" ht="12.9" customHeight="1" x14ac:dyDescent="0.3">
      <c r="A37" s="18">
        <v>4</v>
      </c>
      <c r="B37" s="150" t="s">
        <v>60</v>
      </c>
      <c r="C37" s="151"/>
      <c r="D37" s="151"/>
      <c r="E37" s="151"/>
      <c r="F37" s="151"/>
      <c r="G37" s="151"/>
      <c r="H37" s="151"/>
      <c r="I37" s="151"/>
      <c r="J37" s="151"/>
      <c r="K37" s="180"/>
      <c r="L37" s="227" t="str">
        <f>IF(ISBLANK('YR1'!$O$6),"",(IF('YR1'!$O$6&gt;4,(IF(ISBLANK('YR4'!L37),"",'YR4'!L37)),"")))</f>
        <v/>
      </c>
      <c r="M37" s="173"/>
    </row>
    <row r="38" spans="1:18" s="1" customFormat="1" ht="12.9" customHeight="1" x14ac:dyDescent="0.3">
      <c r="A38" s="18">
        <v>5</v>
      </c>
      <c r="B38" s="150" t="s">
        <v>48</v>
      </c>
      <c r="C38" s="151"/>
      <c r="D38" s="151"/>
      <c r="E38" s="151"/>
      <c r="F38" s="151"/>
      <c r="G38" s="151"/>
      <c r="H38" s="151"/>
      <c r="I38" s="151"/>
      <c r="J38" s="151"/>
      <c r="K38" s="180"/>
      <c r="L38" s="227" t="str">
        <f>IF(ISBLANK('YR1'!$O$6),"",(IF('YR1'!$O$6&gt;4,(IF(ISBLANK('YR4'!L38),"",'YR4'!L38)),"")))</f>
        <v/>
      </c>
      <c r="M38" s="173"/>
    </row>
    <row r="39" spans="1:18" s="1" customFormat="1" ht="12.9" customHeight="1" x14ac:dyDescent="0.3">
      <c r="A39" s="137"/>
      <c r="B39" s="158" t="s">
        <v>15</v>
      </c>
      <c r="C39" s="159"/>
      <c r="D39" s="159"/>
      <c r="E39" s="159"/>
      <c r="F39" s="159"/>
      <c r="G39" s="159"/>
      <c r="H39" s="159"/>
      <c r="I39" s="159"/>
      <c r="J39" s="159"/>
      <c r="K39" s="160"/>
      <c r="L39" s="174">
        <f>SUM(L34:M38)</f>
        <v>0</v>
      </c>
      <c r="M39" s="224"/>
    </row>
    <row r="40" spans="1:18" s="1" customFormat="1" ht="12.9" customHeight="1" x14ac:dyDescent="0.3">
      <c r="A40" s="19" t="s">
        <v>66</v>
      </c>
      <c r="B40" s="158" t="s">
        <v>17</v>
      </c>
      <c r="C40" s="159"/>
      <c r="D40" s="159"/>
      <c r="E40" s="159"/>
      <c r="F40" s="159"/>
      <c r="G40" s="159"/>
      <c r="H40" s="159"/>
      <c r="I40" s="159"/>
      <c r="J40" s="159"/>
      <c r="K40" s="160"/>
      <c r="L40" s="250"/>
      <c r="M40" s="251"/>
    </row>
    <row r="41" spans="1:18" s="1" customFormat="1" ht="12.9" customHeight="1" x14ac:dyDescent="0.3">
      <c r="A41" s="18">
        <v>1</v>
      </c>
      <c r="B41" s="150" t="s">
        <v>18</v>
      </c>
      <c r="C41" s="151"/>
      <c r="D41" s="151"/>
      <c r="E41" s="151"/>
      <c r="F41" s="151"/>
      <c r="G41" s="151"/>
      <c r="H41" s="151"/>
      <c r="I41" s="151"/>
      <c r="J41" s="151"/>
      <c r="K41" s="180"/>
      <c r="L41" s="227" t="str">
        <f>IF(ISBLANK('YR1'!$O$6),"",(IF('YR1'!$O$6&gt;4,(IF(ISBLANK('YR4'!L41),"",'YR4'!L41)),"")))</f>
        <v/>
      </c>
      <c r="M41" s="173"/>
      <c r="O41" s="152" t="s">
        <v>27</v>
      </c>
      <c r="P41" s="152"/>
      <c r="Q41" s="152"/>
    </row>
    <row r="42" spans="1:18" s="1" customFormat="1" ht="12.9" customHeight="1" x14ac:dyDescent="0.3">
      <c r="A42" s="18">
        <v>2</v>
      </c>
      <c r="B42" s="150" t="s">
        <v>19</v>
      </c>
      <c r="C42" s="151"/>
      <c r="D42" s="151"/>
      <c r="E42" s="151"/>
      <c r="F42" s="151"/>
      <c r="G42" s="151"/>
      <c r="H42" s="151"/>
      <c r="I42" s="151"/>
      <c r="J42" s="151"/>
      <c r="K42" s="180"/>
      <c r="L42" s="227" t="str">
        <f>IF(ISBLANK('YR1'!$O$6),"",(IF('YR1'!$O$6&gt;4,(IF(ISBLANK('YR4'!L42),"",'YR4'!L42)),"")))</f>
        <v/>
      </c>
      <c r="M42" s="173"/>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80"/>
      <c r="L43" s="227" t="str">
        <f>IF(ISBLANK('YR1'!$O$6),"",(IF('YR1'!$O$6&gt;4,(IF(ISBLANK('YR4'!L43),"",'YR4'!L43)),"")))</f>
        <v/>
      </c>
      <c r="M43" s="173"/>
      <c r="P43" s="170" t="s">
        <v>101</v>
      </c>
      <c r="Q43" s="170"/>
      <c r="R43" s="6" t="s">
        <v>29</v>
      </c>
    </row>
    <row r="44" spans="1:18" s="1" customFormat="1" ht="12.9" customHeight="1" x14ac:dyDescent="0.3">
      <c r="A44" s="18">
        <v>4</v>
      </c>
      <c r="B44" s="150" t="s">
        <v>20</v>
      </c>
      <c r="C44" s="151"/>
      <c r="D44" s="151"/>
      <c r="E44" s="151"/>
      <c r="F44" s="151"/>
      <c r="G44" s="151"/>
      <c r="H44" s="151"/>
      <c r="I44" s="151"/>
      <c r="J44" s="151"/>
      <c r="K44" s="180"/>
      <c r="L44" s="227" t="str">
        <f>IF(ISBLANK('YR1'!$O$6),"",(IF('YR1'!$O$6&gt;4,(IF(ISBLANK('YR4'!L44),"",'YR4'!L44)),"")))</f>
        <v/>
      </c>
      <c r="M44" s="173"/>
      <c r="O44" s="43" t="s">
        <v>30</v>
      </c>
      <c r="P44" s="230"/>
      <c r="Q44" s="230"/>
      <c r="R44" s="109">
        <f>IF(P44+'YR1'!R44+'YR2'!R44+'YR3'!R44+'YR4'!R44&gt;=25000,25000-('YR1'!R44+'YR2'!R44+'YR3'!R44+'YR4'!R44),P44)</f>
        <v>0</v>
      </c>
    </row>
    <row r="45" spans="1:18" s="1" customFormat="1" ht="12.9" customHeight="1" x14ac:dyDescent="0.3">
      <c r="A45" s="18">
        <v>5</v>
      </c>
      <c r="B45" s="150" t="s">
        <v>21</v>
      </c>
      <c r="C45" s="151"/>
      <c r="D45" s="151"/>
      <c r="E45" s="151"/>
      <c r="F45" s="151"/>
      <c r="G45" s="151"/>
      <c r="H45" s="151"/>
      <c r="I45" s="151"/>
      <c r="J45" s="151"/>
      <c r="K45" s="180"/>
      <c r="L45" s="174">
        <f>SUM(P44:P47)</f>
        <v>0</v>
      </c>
      <c r="M45" s="224"/>
      <c r="O45" s="43" t="s">
        <v>31</v>
      </c>
      <c r="P45" s="230"/>
      <c r="Q45" s="230"/>
      <c r="R45" s="109">
        <f>IF(P45+'YR1'!R45+'YR2'!R45+'YR3'!R45+'YR4'!R45&gt;=25000,25000-('YR1'!R45+'YR2'!R45+'YR3'!R45+'YR4'!R45),P45)</f>
        <v>0</v>
      </c>
    </row>
    <row r="46" spans="1:18" s="1" customFormat="1" ht="12.9" customHeight="1" x14ac:dyDescent="0.3">
      <c r="A46" s="18">
        <v>6</v>
      </c>
      <c r="B46" s="150" t="s">
        <v>22</v>
      </c>
      <c r="C46" s="151"/>
      <c r="D46" s="151"/>
      <c r="E46" s="151"/>
      <c r="F46" s="151"/>
      <c r="G46" s="151"/>
      <c r="H46" s="151"/>
      <c r="I46" s="151"/>
      <c r="J46" s="151"/>
      <c r="K46" s="180"/>
      <c r="L46" s="227" t="str">
        <f>IF(ISBLANK('YR1'!$O$6),"",(IF('YR1'!$O$6&gt;4,(IF(ISBLANK('YR4'!L46),"",'YR4'!L46)),"")))</f>
        <v/>
      </c>
      <c r="M46" s="173"/>
      <c r="O46" s="43" t="s">
        <v>32</v>
      </c>
      <c r="P46" s="230"/>
      <c r="Q46" s="230"/>
      <c r="R46" s="109">
        <f>IF(P46+'YR1'!R46+'YR2'!R46+'YR3'!R46+'YR4'!R46&gt;=25000,25000-('YR1'!R46+'YR2'!R46+'YR3'!R46+'YR4'!R46),P46)</f>
        <v>0</v>
      </c>
    </row>
    <row r="47" spans="1:18" s="1" customFormat="1" ht="12.9" customHeight="1" x14ac:dyDescent="0.3">
      <c r="A47" s="18">
        <v>7</v>
      </c>
      <c r="B47" s="150" t="s">
        <v>61</v>
      </c>
      <c r="C47" s="151"/>
      <c r="D47" s="151"/>
      <c r="E47" s="151"/>
      <c r="F47" s="151"/>
      <c r="G47" s="151"/>
      <c r="H47" s="151"/>
      <c r="I47" s="151"/>
      <c r="J47" s="151"/>
      <c r="K47" s="180"/>
      <c r="L47" s="227" t="str">
        <f>IF(ISBLANK('YR1'!$O$6),"",(IF('YR1'!$O$6&gt;4,(IF(ISBLANK('YR4'!L47),"",'YR4'!L47)),"")))</f>
        <v/>
      </c>
      <c r="M47" s="173"/>
      <c r="O47" s="42" t="s">
        <v>33</v>
      </c>
      <c r="P47" s="230"/>
      <c r="Q47" s="230"/>
      <c r="R47" s="109">
        <f>IF(P47+'YR1'!R47+'YR2'!R47+'YR3'!R47+'YR4'!R47&gt;=25000,25000-('YR1'!R47+'YR2'!R47+'YR3'!R47+'YR4'!R47),P47)</f>
        <v>0</v>
      </c>
    </row>
    <row r="48" spans="1:18" s="1" customFormat="1" ht="12.9" customHeight="1" x14ac:dyDescent="0.3">
      <c r="A48" s="18">
        <v>8</v>
      </c>
      <c r="B48" s="150" t="s">
        <v>62</v>
      </c>
      <c r="C48" s="151"/>
      <c r="D48" s="151"/>
      <c r="E48" s="151"/>
      <c r="F48" s="151"/>
      <c r="G48" s="151"/>
      <c r="H48" s="151"/>
      <c r="I48" s="151"/>
      <c r="J48" s="151"/>
      <c r="K48" s="180"/>
      <c r="L48" s="174">
        <f>ROUND(PRODUCT(K18,R11),0)</f>
        <v>0</v>
      </c>
      <c r="M48" s="224"/>
      <c r="O48" s="62" t="s">
        <v>38</v>
      </c>
      <c r="P48" s="185">
        <f>SUM(P44:P47)</f>
        <v>0</v>
      </c>
      <c r="Q48" s="186"/>
      <c r="R48" s="119">
        <f>SUM(R44:R47)</f>
        <v>0</v>
      </c>
    </row>
    <row r="49" spans="1:21" s="1" customFormat="1" ht="12.75" customHeight="1" x14ac:dyDescent="0.3">
      <c r="A49" s="18">
        <v>9</v>
      </c>
      <c r="B49" s="187" t="s">
        <v>48</v>
      </c>
      <c r="C49" s="188"/>
      <c r="D49" s="188"/>
      <c r="E49" s="188"/>
      <c r="F49" s="188"/>
      <c r="G49" s="188"/>
      <c r="H49" s="188"/>
      <c r="I49" s="188"/>
      <c r="J49" s="188"/>
      <c r="K49" s="189"/>
      <c r="L49" s="227" t="str">
        <f>IF(ISBLANK('YR1'!$O$6),"",(IF('YR1'!$O$6&gt;4,(IF(ISBLANK('YR4'!L49),"",'YR4'!L49)),"")))</f>
        <v/>
      </c>
      <c r="M49" s="173"/>
    </row>
    <row r="50" spans="1:21" s="1" customFormat="1" ht="12.9" customHeight="1" x14ac:dyDescent="0.3">
      <c r="A50" s="138"/>
      <c r="B50" s="161" t="s">
        <v>16</v>
      </c>
      <c r="C50" s="162"/>
      <c r="D50" s="162"/>
      <c r="E50" s="162"/>
      <c r="F50" s="162"/>
      <c r="G50" s="162"/>
      <c r="H50" s="162"/>
      <c r="I50" s="162"/>
      <c r="J50" s="162"/>
      <c r="K50" s="163"/>
      <c r="L50" s="174">
        <f>SUM(L41:M49)</f>
        <v>0</v>
      </c>
      <c r="M50" s="224"/>
    </row>
    <row r="51" spans="1:21" s="1" customFormat="1" ht="12.9" customHeight="1" x14ac:dyDescent="0.3">
      <c r="A51" s="140" t="s">
        <v>87</v>
      </c>
      <c r="B51" s="164" t="s">
        <v>134</v>
      </c>
      <c r="C51" s="165"/>
      <c r="D51" s="165"/>
      <c r="E51" s="165"/>
      <c r="F51" s="165"/>
      <c r="G51" s="165"/>
      <c r="H51" s="165"/>
      <c r="I51" s="165"/>
      <c r="J51" s="165"/>
      <c r="K51" s="246"/>
      <c r="L51" s="190">
        <f>SUM(L24,L28,L32,L39,L50)</f>
        <v>0</v>
      </c>
      <c r="M51" s="254"/>
    </row>
    <row r="52" spans="1:21" s="1" customFormat="1" ht="5.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136</v>
      </c>
      <c r="B53" s="165" t="s">
        <v>135</v>
      </c>
      <c r="C53" s="165"/>
      <c r="D53" s="165"/>
      <c r="E53" s="165"/>
      <c r="F53" s="165"/>
      <c r="G53" s="165"/>
      <c r="H53" s="165"/>
      <c r="I53" s="165"/>
      <c r="J53" s="165"/>
      <c r="K53" s="165"/>
    </row>
    <row r="54" spans="1:21" s="1" customFormat="1" ht="12.9" customHeight="1" x14ac:dyDescent="0.3">
      <c r="A54" s="129" t="s">
        <v>23</v>
      </c>
      <c r="B54" s="129" t="s">
        <v>23</v>
      </c>
      <c r="C54" s="130"/>
      <c r="D54" s="130"/>
      <c r="E54" s="131"/>
      <c r="F54" s="170" t="s">
        <v>25</v>
      </c>
      <c r="G54" s="170"/>
      <c r="H54" s="170"/>
      <c r="I54" s="182" t="s">
        <v>24</v>
      </c>
      <c r="J54" s="182"/>
      <c r="K54" s="183"/>
      <c r="L54" s="176"/>
      <c r="M54" s="177"/>
    </row>
    <row r="55" spans="1:21" s="1" customFormat="1" ht="12.9" customHeight="1" x14ac:dyDescent="0.3">
      <c r="A55" s="129"/>
      <c r="B55" s="129" t="str">
        <f>IF(ISBLANK('YR1'!B55),"",'YR1'!B55)</f>
        <v>Modified Total Direct Costs (MTDC)</v>
      </c>
      <c r="C55" s="130"/>
      <c r="D55" s="130"/>
      <c r="E55" s="131"/>
      <c r="F55" s="169">
        <f>'YR1'!F55</f>
        <v>0.5</v>
      </c>
      <c r="G55" s="170"/>
      <c r="H55" s="170"/>
      <c r="I55" s="253">
        <f>IF(B55="Modified Total Direct Costs (MTDC)",SUM(L51+R48-L45-(L28+L48+L39)),IF(B55="Total Direct Costs (TDC)",L51,IF(B55="Salaries &amp; Wages (S&amp;W)",(K8+K9+K10+K11+K12+K17+K18+K19+K20+K21),IF(B55="Salaries, Wages, and Fringe Benefits (SW&amp;F)",L24,IF(B55="Other",F55)))))</f>
        <v>0</v>
      </c>
      <c r="J55" s="253"/>
      <c r="K55" s="228"/>
      <c r="L55" s="174">
        <f>ROUND(PRODUCT(I55,F55),0)</f>
        <v>0</v>
      </c>
      <c r="M55" s="224"/>
    </row>
    <row r="56" spans="1:21" s="1" customFormat="1" ht="6"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138</v>
      </c>
      <c r="B57" s="244" t="s">
        <v>137</v>
      </c>
      <c r="C57" s="244"/>
      <c r="D57" s="244"/>
      <c r="E57" s="244"/>
      <c r="F57" s="244"/>
      <c r="G57" s="244"/>
      <c r="H57" s="244"/>
      <c r="I57" s="244"/>
      <c r="J57" s="244"/>
      <c r="K57" s="245"/>
      <c r="L57" s="167">
        <f>SUM(L51,L55)</f>
        <v>0</v>
      </c>
      <c r="M57" s="252"/>
      <c r="O57"/>
      <c r="P57"/>
      <c r="Q57" s="5"/>
      <c r="R57" s="7"/>
      <c r="S57"/>
      <c r="T57"/>
      <c r="U57"/>
    </row>
    <row r="58" spans="1:21" ht="15" customHeight="1" x14ac:dyDescent="0.3">
      <c r="Q58" s="5"/>
      <c r="R58" s="7"/>
    </row>
    <row r="59" spans="1:21" ht="9" customHeight="1" x14ac:dyDescent="0.3">
      <c r="Q59" s="5"/>
      <c r="R59" s="7"/>
    </row>
    <row r="61" spans="1:21" x14ac:dyDescent="0.3">
      <c r="R61" s="96"/>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2">
    <mergeCell ref="B8:C8"/>
    <mergeCell ref="D8:E8"/>
    <mergeCell ref="B9:C9"/>
    <mergeCell ref="D9:E9"/>
    <mergeCell ref="B10:C10"/>
    <mergeCell ref="D10:E10"/>
    <mergeCell ref="O10:Q10"/>
    <mergeCell ref="O11:Q11"/>
    <mergeCell ref="O12:Q12"/>
    <mergeCell ref="O8:Q8"/>
    <mergeCell ref="O9:Q9"/>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11:C11"/>
    <mergeCell ref="D11:E11"/>
    <mergeCell ref="B12:C12"/>
    <mergeCell ref="D12:E12"/>
    <mergeCell ref="O41:Q41"/>
    <mergeCell ref="O42:Q42"/>
    <mergeCell ref="P43:Q43"/>
    <mergeCell ref="P44:Q44"/>
    <mergeCell ref="P45:Q45"/>
    <mergeCell ref="B47:K47"/>
    <mergeCell ref="L47:M47"/>
    <mergeCell ref="L44:M44"/>
    <mergeCell ref="B45:K45"/>
    <mergeCell ref="L45:M45"/>
    <mergeCell ref="B46:K46"/>
    <mergeCell ref="L46:M46"/>
    <mergeCell ref="P46:Q46"/>
    <mergeCell ref="B44:K44"/>
    <mergeCell ref="B36:K36"/>
    <mergeCell ref="L36:M36"/>
    <mergeCell ref="B43:K43"/>
    <mergeCell ref="L43:M43"/>
    <mergeCell ref="B38:K38"/>
    <mergeCell ref="L38:M38"/>
    <mergeCell ref="L39:M39"/>
    <mergeCell ref="B40:K40"/>
    <mergeCell ref="L40:M40"/>
    <mergeCell ref="B41:K41"/>
    <mergeCell ref="L41:M41"/>
    <mergeCell ref="B42:K42"/>
    <mergeCell ref="L42:M42"/>
    <mergeCell ref="L32:M32"/>
    <mergeCell ref="B21:G21"/>
    <mergeCell ref="L24:M24"/>
    <mergeCell ref="B33:K33"/>
    <mergeCell ref="L33:M33"/>
    <mergeCell ref="B34:K34"/>
    <mergeCell ref="L34:M34"/>
    <mergeCell ref="B35:K35"/>
    <mergeCell ref="L35:M35"/>
    <mergeCell ref="L28:M28"/>
    <mergeCell ref="B29:K29"/>
    <mergeCell ref="L29:M29"/>
    <mergeCell ref="B30:K30"/>
    <mergeCell ref="L30:M30"/>
    <mergeCell ref="B25:K25"/>
    <mergeCell ref="L25:M25"/>
    <mergeCell ref="B16:G16"/>
    <mergeCell ref="B17:G17"/>
    <mergeCell ref="B18:G18"/>
    <mergeCell ref="B19:G19"/>
    <mergeCell ref="B20:G20"/>
    <mergeCell ref="D2:K2"/>
    <mergeCell ref="D4:K4"/>
    <mergeCell ref="D3:K3"/>
    <mergeCell ref="L1:M1"/>
    <mergeCell ref="A1:K1"/>
    <mergeCell ref="B57:K57"/>
    <mergeCell ref="B53:K53"/>
    <mergeCell ref="B51:K51"/>
    <mergeCell ref="B50:K50"/>
    <mergeCell ref="B39:K39"/>
    <mergeCell ref="B32:K32"/>
    <mergeCell ref="B28:K28"/>
    <mergeCell ref="B24:K24"/>
    <mergeCell ref="B7:C7"/>
    <mergeCell ref="D7:E7"/>
    <mergeCell ref="B37:K37"/>
    <mergeCell ref="L37:M37"/>
    <mergeCell ref="M2:M3"/>
    <mergeCell ref="B31:K31"/>
    <mergeCell ref="L31:M31"/>
    <mergeCell ref="B26:K26"/>
    <mergeCell ref="L26:M26"/>
    <mergeCell ref="B27:K27"/>
    <mergeCell ref="L27:M27"/>
  </mergeCells>
  <dataValidations count="1">
    <dataValidation type="list" allowBlank="1" showInputMessage="1" showErrorMessage="1" sqref="B56:E56" xr:uid="{00000000-0002-0000-0400-000000000000}">
      <formula1>Rate</formula1>
    </dataValidation>
  </dataValidations>
  <pageMargins left="0.4" right="0.4" top="0.25" bottom="0.25" header="0" footer="0"/>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A1:N33"/>
  <sheetViews>
    <sheetView workbookViewId="0">
      <pane ySplit="1" topLeftCell="A2" activePane="bottomLeft" state="frozen"/>
      <selection pane="bottomLeft" activeCell="B27" sqref="B27:I27"/>
    </sheetView>
  </sheetViews>
  <sheetFormatPr defaultRowHeight="14.4" x14ac:dyDescent="0.3"/>
  <cols>
    <col min="3" max="3" width="9.109375" customWidth="1"/>
    <col min="5" max="5" width="6" customWidth="1"/>
    <col min="6" max="6" width="16" customWidth="1"/>
    <col min="7" max="7" width="12.44140625" customWidth="1"/>
    <col min="8" max="8" width="8.109375" customWidth="1"/>
    <col min="9" max="9" width="3.5546875" customWidth="1"/>
    <col min="10" max="11" width="9.109375" hidden="1" customWidth="1"/>
    <col min="13" max="13" width="8.109375" customWidth="1"/>
  </cols>
  <sheetData>
    <row r="1" spans="1:14" s="9" customFormat="1" ht="24.9" customHeight="1" thickBot="1" x14ac:dyDescent="0.4">
      <c r="A1" s="56" t="s">
        <v>74</v>
      </c>
      <c r="B1" s="45"/>
      <c r="C1" s="45"/>
      <c r="D1" s="45"/>
      <c r="E1" s="44"/>
      <c r="F1" s="107"/>
      <c r="G1" s="107"/>
      <c r="H1" s="44"/>
      <c r="I1" s="45"/>
      <c r="J1" s="45"/>
      <c r="K1" s="45"/>
      <c r="L1" s="55" t="s">
        <v>85</v>
      </c>
      <c r="M1" s="46"/>
      <c r="N1" s="45"/>
    </row>
    <row r="2" spans="1:14" ht="18.899999999999999" customHeight="1" x14ac:dyDescent="0.35">
      <c r="A2" s="47"/>
      <c r="B2" s="47"/>
      <c r="C2" s="47"/>
      <c r="D2" s="47"/>
      <c r="E2" s="47"/>
      <c r="F2" s="47"/>
      <c r="G2" s="47"/>
      <c r="H2" s="47"/>
      <c r="I2" s="47"/>
      <c r="J2" s="47"/>
      <c r="K2" s="47"/>
      <c r="L2" s="47"/>
      <c r="M2" s="47"/>
      <c r="N2" s="47"/>
    </row>
    <row r="3" spans="1:14" ht="24.9" customHeight="1" x14ac:dyDescent="0.35">
      <c r="A3" s="48" t="s">
        <v>68</v>
      </c>
      <c r="B3" s="47"/>
      <c r="C3" s="258" t="str">
        <f>IF(ISBLANK('YR1'!D2),"",'YR1'!D2)</f>
        <v/>
      </c>
      <c r="D3" s="258"/>
      <c r="E3" s="258"/>
      <c r="F3" s="258"/>
      <c r="G3" s="258"/>
      <c r="H3" s="258"/>
      <c r="I3" s="258"/>
      <c r="J3" s="258"/>
      <c r="K3" s="258"/>
      <c r="L3" s="258"/>
      <c r="M3" s="258"/>
      <c r="N3" s="47"/>
    </row>
    <row r="4" spans="1:14" ht="24.9" customHeight="1" x14ac:dyDescent="0.35">
      <c r="A4" s="48" t="s">
        <v>69</v>
      </c>
      <c r="B4" s="48"/>
      <c r="C4" s="259" t="str">
        <f>IF(ISBLANK('YR1'!D3),"",'YR1'!D3)</f>
        <v/>
      </c>
      <c r="D4" s="259"/>
      <c r="E4" s="259"/>
      <c r="F4" s="259"/>
      <c r="G4" s="259"/>
      <c r="H4" s="259"/>
      <c r="I4" s="259"/>
      <c r="J4" s="259"/>
      <c r="K4" s="259"/>
      <c r="L4" s="259"/>
      <c r="M4" s="259"/>
      <c r="N4" s="47"/>
    </row>
    <row r="5" spans="1:14" ht="24.9" customHeight="1" x14ac:dyDescent="0.35">
      <c r="A5" s="48" t="s">
        <v>50</v>
      </c>
      <c r="B5" s="48"/>
      <c r="C5" s="49"/>
      <c r="D5" s="276" t="str">
        <f>IF(ISBLANK('YR1'!D4),"",'YR1'!D4)</f>
        <v>Louisiana State University and Agricultural and Mechanical College</v>
      </c>
      <c r="E5" s="276"/>
      <c r="F5" s="276"/>
      <c r="G5" s="276"/>
      <c r="H5" s="276"/>
      <c r="I5" s="276"/>
      <c r="J5" s="276"/>
      <c r="K5" s="276"/>
      <c r="L5" s="276"/>
      <c r="M5" s="276"/>
      <c r="N5" s="53"/>
    </row>
    <row r="6" spans="1:14" ht="18.899999999999999" customHeight="1" x14ac:dyDescent="0.35">
      <c r="A6" s="132"/>
      <c r="B6" s="132"/>
      <c r="C6" s="132"/>
      <c r="D6" s="132"/>
      <c r="E6" s="132"/>
      <c r="F6" s="132"/>
      <c r="G6" s="132"/>
      <c r="H6" s="132"/>
      <c r="I6" s="132"/>
      <c r="J6" s="132"/>
      <c r="K6" s="132"/>
      <c r="L6" s="132"/>
      <c r="M6" s="132"/>
      <c r="N6" s="47"/>
    </row>
    <row r="7" spans="1:14" ht="38.25" customHeight="1" x14ac:dyDescent="0.35">
      <c r="A7" s="133"/>
      <c r="B7" s="261" t="s">
        <v>41</v>
      </c>
      <c r="C7" s="261"/>
      <c r="D7" s="261"/>
      <c r="E7" s="261"/>
      <c r="F7" s="261"/>
      <c r="G7" s="261"/>
      <c r="H7" s="261"/>
      <c r="I7" s="261"/>
      <c r="J7" s="51"/>
      <c r="K7" s="52"/>
      <c r="L7" s="275" t="s">
        <v>8</v>
      </c>
      <c r="M7" s="275"/>
      <c r="N7" s="47"/>
    </row>
    <row r="8" spans="1:14" ht="24.9" customHeight="1" x14ac:dyDescent="0.35">
      <c r="A8" s="57" t="s">
        <v>42</v>
      </c>
      <c r="B8" s="262" t="s">
        <v>43</v>
      </c>
      <c r="C8" s="263"/>
      <c r="D8" s="263"/>
      <c r="E8" s="263"/>
      <c r="F8" s="263"/>
      <c r="G8" s="263"/>
      <c r="H8" s="263"/>
      <c r="I8" s="264"/>
      <c r="J8" s="134"/>
      <c r="K8" s="134"/>
      <c r="L8" s="266">
        <f>SUM('YR1:YR5'!M13)</f>
        <v>0</v>
      </c>
      <c r="M8" s="266"/>
      <c r="N8" s="47"/>
    </row>
    <row r="9" spans="1:14" ht="24.9" customHeight="1" x14ac:dyDescent="0.35">
      <c r="A9" s="57" t="s">
        <v>44</v>
      </c>
      <c r="B9" s="262" t="s">
        <v>45</v>
      </c>
      <c r="C9" s="263"/>
      <c r="D9" s="263"/>
      <c r="E9" s="263"/>
      <c r="F9" s="263"/>
      <c r="G9" s="263"/>
      <c r="H9" s="263"/>
      <c r="I9" s="263"/>
      <c r="J9" s="135"/>
      <c r="K9" s="136"/>
      <c r="L9" s="266">
        <f>SUM('YR1:YR5'!M22)</f>
        <v>0</v>
      </c>
      <c r="M9" s="266"/>
      <c r="N9" s="47"/>
    </row>
    <row r="10" spans="1:14" ht="24.9" customHeight="1" x14ac:dyDescent="0.35">
      <c r="A10" s="57"/>
      <c r="B10" s="262" t="s">
        <v>46</v>
      </c>
      <c r="C10" s="263"/>
      <c r="D10" s="263"/>
      <c r="E10" s="263"/>
      <c r="F10" s="263"/>
      <c r="G10" s="263"/>
      <c r="H10" s="263"/>
      <c r="I10" s="263"/>
      <c r="J10" s="135"/>
      <c r="K10" s="136"/>
      <c r="L10" s="272">
        <f>SUM('YR1:YR5'!L24)</f>
        <v>0</v>
      </c>
      <c r="M10" s="273"/>
      <c r="N10" s="47"/>
    </row>
    <row r="11" spans="1:14" ht="24.9" customHeight="1" x14ac:dyDescent="0.35">
      <c r="A11" s="57" t="s">
        <v>47</v>
      </c>
      <c r="B11" s="262" t="s">
        <v>10</v>
      </c>
      <c r="C11" s="263"/>
      <c r="D11" s="263"/>
      <c r="E11" s="263"/>
      <c r="F11" s="263"/>
      <c r="G11" s="263"/>
      <c r="H11" s="263"/>
      <c r="I11" s="264"/>
      <c r="J11" s="134"/>
      <c r="K11" s="134"/>
      <c r="L11" s="272">
        <f>SUM('YR1:YR5'!L28)</f>
        <v>0</v>
      </c>
      <c r="M11" s="273"/>
      <c r="N11" s="47"/>
    </row>
    <row r="12" spans="1:14" ht="24.9" customHeight="1" x14ac:dyDescent="0.35">
      <c r="A12" s="57" t="s">
        <v>64</v>
      </c>
      <c r="B12" s="262" t="s">
        <v>12</v>
      </c>
      <c r="C12" s="263"/>
      <c r="D12" s="263"/>
      <c r="E12" s="263"/>
      <c r="F12" s="263"/>
      <c r="G12" s="263"/>
      <c r="H12" s="263"/>
      <c r="I12" s="264"/>
      <c r="J12" s="134"/>
      <c r="K12" s="134"/>
      <c r="L12" s="272">
        <f>SUM('YR1:YR5'!L32)</f>
        <v>0</v>
      </c>
      <c r="M12" s="273"/>
      <c r="N12" s="47"/>
    </row>
    <row r="13" spans="1:14" ht="24.9" customHeight="1" x14ac:dyDescent="0.35">
      <c r="A13" s="57" t="s">
        <v>65</v>
      </c>
      <c r="B13" s="262" t="s">
        <v>14</v>
      </c>
      <c r="C13" s="263"/>
      <c r="D13" s="263"/>
      <c r="E13" s="263"/>
      <c r="F13" s="263"/>
      <c r="G13" s="263"/>
      <c r="H13" s="263"/>
      <c r="I13" s="264"/>
      <c r="J13" s="134"/>
      <c r="K13" s="134"/>
      <c r="L13" s="272">
        <f>SUM('YR1:YR5'!L39)</f>
        <v>0</v>
      </c>
      <c r="M13" s="273"/>
      <c r="N13" s="47"/>
    </row>
    <row r="14" spans="1:14" ht="24.9" customHeight="1" x14ac:dyDescent="0.35">
      <c r="A14" s="57" t="s">
        <v>66</v>
      </c>
      <c r="B14" s="262" t="s">
        <v>17</v>
      </c>
      <c r="C14" s="263"/>
      <c r="D14" s="263"/>
      <c r="E14" s="263"/>
      <c r="F14" s="263"/>
      <c r="G14" s="263"/>
      <c r="H14" s="263"/>
      <c r="I14" s="264"/>
      <c r="J14" s="134"/>
      <c r="K14" s="134"/>
      <c r="L14" s="274"/>
      <c r="M14" s="274"/>
      <c r="N14" s="47"/>
    </row>
    <row r="15" spans="1:14" ht="24.9" customHeight="1" x14ac:dyDescent="0.35">
      <c r="A15" s="58" t="s">
        <v>91</v>
      </c>
      <c r="B15" s="262" t="s">
        <v>18</v>
      </c>
      <c r="C15" s="263"/>
      <c r="D15" s="263"/>
      <c r="E15" s="263"/>
      <c r="F15" s="263"/>
      <c r="G15" s="263"/>
      <c r="H15" s="263"/>
      <c r="I15" s="264"/>
      <c r="J15" s="134"/>
      <c r="K15" s="134"/>
      <c r="L15" s="266">
        <f>SUM('YR1:YR5'!L41)</f>
        <v>0</v>
      </c>
      <c r="M15" s="266"/>
      <c r="N15" s="47"/>
    </row>
    <row r="16" spans="1:14" ht="24.9" customHeight="1" x14ac:dyDescent="0.35">
      <c r="A16" s="58" t="s">
        <v>92</v>
      </c>
      <c r="B16" s="262" t="s">
        <v>19</v>
      </c>
      <c r="C16" s="263"/>
      <c r="D16" s="263"/>
      <c r="E16" s="263"/>
      <c r="F16" s="263"/>
      <c r="G16" s="263"/>
      <c r="H16" s="263"/>
      <c r="I16" s="264"/>
      <c r="J16" s="134"/>
      <c r="K16" s="134"/>
      <c r="L16" s="266">
        <f>SUM('YR1:YR5'!L42)</f>
        <v>0</v>
      </c>
      <c r="M16" s="266"/>
      <c r="N16" s="47"/>
    </row>
    <row r="17" spans="1:14" ht="24.9" customHeight="1" x14ac:dyDescent="0.35">
      <c r="A17" s="58" t="s">
        <v>93</v>
      </c>
      <c r="B17" s="262" t="s">
        <v>49</v>
      </c>
      <c r="C17" s="263"/>
      <c r="D17" s="263"/>
      <c r="E17" s="263"/>
      <c r="F17" s="263"/>
      <c r="G17" s="263"/>
      <c r="H17" s="263"/>
      <c r="I17" s="264"/>
      <c r="J17" s="134"/>
      <c r="K17" s="134"/>
      <c r="L17" s="266">
        <f>SUM('YR1:YR5'!L43)</f>
        <v>0</v>
      </c>
      <c r="M17" s="266"/>
      <c r="N17" s="47"/>
    </row>
    <row r="18" spans="1:14" ht="24.9" customHeight="1" x14ac:dyDescent="0.35">
      <c r="A18" s="58" t="s">
        <v>94</v>
      </c>
      <c r="B18" s="262" t="s">
        <v>20</v>
      </c>
      <c r="C18" s="263"/>
      <c r="D18" s="263"/>
      <c r="E18" s="263"/>
      <c r="F18" s="263"/>
      <c r="G18" s="263"/>
      <c r="H18" s="263"/>
      <c r="I18" s="264"/>
      <c r="J18" s="134"/>
      <c r="K18" s="134"/>
      <c r="L18" s="266">
        <f>SUM('YR1:YR5'!L44)</f>
        <v>0</v>
      </c>
      <c r="M18" s="266"/>
      <c r="N18" s="47"/>
    </row>
    <row r="19" spans="1:14" ht="24.9" customHeight="1" x14ac:dyDescent="0.35">
      <c r="A19" s="58" t="s">
        <v>95</v>
      </c>
      <c r="B19" s="262" t="s">
        <v>21</v>
      </c>
      <c r="C19" s="263"/>
      <c r="D19" s="263"/>
      <c r="E19" s="263"/>
      <c r="F19" s="263"/>
      <c r="G19" s="263"/>
      <c r="H19" s="263"/>
      <c r="I19" s="264"/>
      <c r="J19" s="134"/>
      <c r="K19" s="134"/>
      <c r="L19" s="266">
        <f>SUM('YR1:YR5'!L45)</f>
        <v>0</v>
      </c>
      <c r="M19" s="266"/>
      <c r="N19" s="47"/>
    </row>
    <row r="20" spans="1:14" ht="24.9" customHeight="1" x14ac:dyDescent="0.35">
      <c r="A20" s="58" t="s">
        <v>96</v>
      </c>
      <c r="B20" s="262" t="s">
        <v>22</v>
      </c>
      <c r="C20" s="263"/>
      <c r="D20" s="263"/>
      <c r="E20" s="263"/>
      <c r="F20" s="263"/>
      <c r="G20" s="263"/>
      <c r="H20" s="263"/>
      <c r="I20" s="264"/>
      <c r="J20" s="134"/>
      <c r="K20" s="134"/>
      <c r="L20" s="266">
        <f>SUM('YR1:YR5'!L46)</f>
        <v>0</v>
      </c>
      <c r="M20" s="266"/>
      <c r="N20" s="47"/>
    </row>
    <row r="21" spans="1:14" ht="24.9" customHeight="1" x14ac:dyDescent="0.35">
      <c r="A21" s="58" t="s">
        <v>97</v>
      </c>
      <c r="B21" s="262" t="s">
        <v>67</v>
      </c>
      <c r="C21" s="263"/>
      <c r="D21" s="263"/>
      <c r="E21" s="263"/>
      <c r="F21" s="263"/>
      <c r="G21" s="263"/>
      <c r="H21" s="263"/>
      <c r="I21" s="264"/>
      <c r="J21" s="134"/>
      <c r="K21" s="134"/>
      <c r="L21" s="266">
        <f>SUM('YR1:YR5'!L47)</f>
        <v>0</v>
      </c>
      <c r="M21" s="266"/>
      <c r="N21" s="47"/>
    </row>
    <row r="22" spans="1:14" ht="24.9" customHeight="1" x14ac:dyDescent="0.35">
      <c r="A22" s="58" t="s">
        <v>98</v>
      </c>
      <c r="B22" s="262" t="s">
        <v>62</v>
      </c>
      <c r="C22" s="263"/>
      <c r="D22" s="263"/>
      <c r="E22" s="263"/>
      <c r="F22" s="263"/>
      <c r="G22" s="263"/>
      <c r="H22" s="263"/>
      <c r="I22" s="264"/>
      <c r="J22" s="134"/>
      <c r="K22" s="134"/>
      <c r="L22" s="266">
        <f>SUM('YR1:YR5'!L48)</f>
        <v>0</v>
      </c>
      <c r="M22" s="266"/>
      <c r="N22" s="47"/>
    </row>
    <row r="23" spans="1:14" ht="24.9" customHeight="1" x14ac:dyDescent="0.35">
      <c r="A23" s="58" t="s">
        <v>99</v>
      </c>
      <c r="B23" s="262" t="s">
        <v>48</v>
      </c>
      <c r="C23" s="263"/>
      <c r="D23" s="263"/>
      <c r="E23" s="263"/>
      <c r="F23" s="263"/>
      <c r="G23" s="263"/>
      <c r="H23" s="263"/>
      <c r="I23" s="264"/>
      <c r="J23" s="134"/>
      <c r="K23" s="134"/>
      <c r="L23" s="266">
        <f>SUM('YR1:YR5'!L49)</f>
        <v>0</v>
      </c>
      <c r="M23" s="266"/>
      <c r="N23" s="47"/>
    </row>
    <row r="24" spans="1:14" ht="24.9" customHeight="1" x14ac:dyDescent="0.35">
      <c r="A24" s="57"/>
      <c r="B24" s="262" t="s">
        <v>16</v>
      </c>
      <c r="C24" s="263"/>
      <c r="D24" s="263"/>
      <c r="E24" s="263"/>
      <c r="F24" s="263"/>
      <c r="G24" s="263"/>
      <c r="H24" s="263"/>
      <c r="I24" s="264"/>
      <c r="J24" s="134"/>
      <c r="K24" s="134"/>
      <c r="L24" s="266">
        <f>SUM('YR1:YR5'!L50)</f>
        <v>0</v>
      </c>
      <c r="M24" s="266"/>
      <c r="N24" s="47"/>
    </row>
    <row r="25" spans="1:14" ht="24.9" customHeight="1" x14ac:dyDescent="0.35">
      <c r="A25" s="57" t="s">
        <v>87</v>
      </c>
      <c r="B25" s="262" t="s">
        <v>39</v>
      </c>
      <c r="C25" s="263"/>
      <c r="D25" s="263"/>
      <c r="E25" s="263"/>
      <c r="F25" s="263"/>
      <c r="G25" s="263"/>
      <c r="H25" s="263"/>
      <c r="I25" s="264"/>
      <c r="J25" s="50"/>
      <c r="K25" s="50"/>
      <c r="L25" s="266">
        <f>SUM('YR1:YR5'!L51)</f>
        <v>0</v>
      </c>
      <c r="M25" s="266"/>
      <c r="N25" s="47"/>
    </row>
    <row r="26" spans="1:14" ht="24.9" customHeight="1" x14ac:dyDescent="0.35">
      <c r="A26" s="57" t="s">
        <v>88</v>
      </c>
      <c r="B26" s="262" t="s">
        <v>26</v>
      </c>
      <c r="C26" s="263"/>
      <c r="D26" s="263"/>
      <c r="E26" s="263"/>
      <c r="F26" s="263"/>
      <c r="G26" s="263"/>
      <c r="H26" s="263"/>
      <c r="I26" s="264"/>
      <c r="J26" s="50"/>
      <c r="K26" s="50"/>
      <c r="L26" s="266">
        <f>SUM('YR1:YR5'!L55)</f>
        <v>0</v>
      </c>
      <c r="M26" s="266"/>
      <c r="N26" s="47"/>
    </row>
    <row r="27" spans="1:14" ht="24.9" customHeight="1" x14ac:dyDescent="0.35">
      <c r="A27" s="57" t="s">
        <v>89</v>
      </c>
      <c r="B27" s="269" t="s">
        <v>40</v>
      </c>
      <c r="C27" s="270"/>
      <c r="D27" s="270"/>
      <c r="E27" s="270"/>
      <c r="F27" s="270"/>
      <c r="G27" s="270"/>
      <c r="H27" s="270"/>
      <c r="I27" s="271"/>
      <c r="J27" s="50"/>
      <c r="K27" s="50"/>
      <c r="L27" s="268">
        <f>SUM('YR1:YR5'!L57)</f>
        <v>0</v>
      </c>
      <c r="M27" s="268"/>
      <c r="N27" s="47"/>
    </row>
    <row r="30" spans="1:14" x14ac:dyDescent="0.3">
      <c r="A30" s="2"/>
      <c r="B30" s="1"/>
      <c r="C30" s="1"/>
      <c r="D30" s="1"/>
      <c r="E30" s="1"/>
      <c r="F30" s="1"/>
      <c r="G30" s="1"/>
      <c r="H30" s="1"/>
      <c r="I30" s="1"/>
      <c r="J30" s="1"/>
      <c r="K30" s="1"/>
      <c r="L30" s="4"/>
      <c r="M30" s="1"/>
    </row>
    <row r="31" spans="1:14" ht="15" thickBot="1" x14ac:dyDescent="0.35">
      <c r="A31" s="260"/>
      <c r="B31" s="260"/>
      <c r="C31" s="260"/>
      <c r="D31" s="260"/>
      <c r="E31" s="260"/>
      <c r="F31" s="260"/>
      <c r="G31" s="10"/>
      <c r="H31" s="1"/>
      <c r="I31" s="1"/>
      <c r="J31" s="1"/>
      <c r="K31" s="1"/>
      <c r="L31" s="260"/>
      <c r="M31" s="260"/>
    </row>
    <row r="32" spans="1:14" ht="17.399999999999999" x14ac:dyDescent="0.35">
      <c r="A32" s="265" t="s">
        <v>119</v>
      </c>
      <c r="B32" s="265"/>
      <c r="C32" s="265"/>
      <c r="D32" s="265"/>
      <c r="E32" s="265"/>
      <c r="F32" s="265"/>
      <c r="G32" s="54"/>
      <c r="I32" s="48"/>
      <c r="J32" s="48"/>
      <c r="K32" s="48"/>
      <c r="L32" s="265" t="s">
        <v>90</v>
      </c>
      <c r="M32" s="265"/>
    </row>
    <row r="33" spans="1:12" ht="17.399999999999999" x14ac:dyDescent="0.35">
      <c r="A33" s="267" t="s">
        <v>120</v>
      </c>
      <c r="B33" s="267"/>
      <c r="C33" s="267"/>
      <c r="D33" s="267"/>
      <c r="E33" s="267"/>
      <c r="F33" s="267"/>
      <c r="G33" s="54"/>
      <c r="I33" s="48"/>
      <c r="J33" s="48"/>
      <c r="K33" s="48"/>
      <c r="L33" s="48"/>
    </row>
  </sheetData>
  <mergeCells count="50">
    <mergeCell ref="D5:M5"/>
    <mergeCell ref="L12:M12"/>
    <mergeCell ref="L8:M8"/>
    <mergeCell ref="L9:M9"/>
    <mergeCell ref="L10:M10"/>
    <mergeCell ref="L7:M7"/>
    <mergeCell ref="L11:M11"/>
    <mergeCell ref="L15:M15"/>
    <mergeCell ref="L16:M16"/>
    <mergeCell ref="L17:M17"/>
    <mergeCell ref="B17:I17"/>
    <mergeCell ref="B18:I18"/>
    <mergeCell ref="A33:F33"/>
    <mergeCell ref="L22:M22"/>
    <mergeCell ref="L23:M23"/>
    <mergeCell ref="L26:M26"/>
    <mergeCell ref="B25:I25"/>
    <mergeCell ref="B26:I26"/>
    <mergeCell ref="L27:M27"/>
    <mergeCell ref="L24:M24"/>
    <mergeCell ref="L25:M25"/>
    <mergeCell ref="B27:I27"/>
    <mergeCell ref="L32:M32"/>
    <mergeCell ref="L31:M31"/>
    <mergeCell ref="A32:F32"/>
    <mergeCell ref="L19:M19"/>
    <mergeCell ref="L20:M20"/>
    <mergeCell ref="L21:M21"/>
    <mergeCell ref="B19:I19"/>
    <mergeCell ref="B20:I20"/>
    <mergeCell ref="B21:I21"/>
    <mergeCell ref="B22:I22"/>
    <mergeCell ref="B23:I23"/>
    <mergeCell ref="B24:I24"/>
    <mergeCell ref="C3:M3"/>
    <mergeCell ref="C4:M4"/>
    <mergeCell ref="A31:F31"/>
    <mergeCell ref="B7:I7"/>
    <mergeCell ref="B8:I8"/>
    <mergeCell ref="B9:I9"/>
    <mergeCell ref="B10:I10"/>
    <mergeCell ref="B11:I11"/>
    <mergeCell ref="B12:I12"/>
    <mergeCell ref="B13:I13"/>
    <mergeCell ref="B14:I14"/>
    <mergeCell ref="B15:I15"/>
    <mergeCell ref="B16:I16"/>
    <mergeCell ref="L18:M18"/>
    <mergeCell ref="L13:M13"/>
    <mergeCell ref="L14:M14"/>
  </mergeCells>
  <pageMargins left="0.4" right="0.4" top="0.25" bottom="0.25" header="0.3" footer="0.3"/>
  <pageSetup scale="98" orientation="portrait" r:id="rId1"/>
  <rowBreaks count="1" manualBreakCount="1">
    <brk id="28" max="16383" man="1"/>
  </rowBreaks>
  <ignoredErrors>
    <ignoredError sqref="A15 A16:A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9"/>
  <sheetViews>
    <sheetView workbookViewId="0">
      <selection activeCell="D19" sqref="D19"/>
    </sheetView>
  </sheetViews>
  <sheetFormatPr defaultRowHeight="14.4" x14ac:dyDescent="0.3"/>
  <cols>
    <col min="1" max="1" width="10.44140625" style="88" bestFit="1" customWidth="1"/>
    <col min="2" max="2" width="41" bestFit="1" customWidth="1"/>
    <col min="3" max="3" width="33.5546875" bestFit="1" customWidth="1"/>
    <col min="4" max="4" width="15.5546875" style="88" bestFit="1" customWidth="1"/>
  </cols>
  <sheetData>
    <row r="1" spans="1:8" x14ac:dyDescent="0.3">
      <c r="A1" s="106">
        <v>42400</v>
      </c>
      <c r="B1" t="s">
        <v>81</v>
      </c>
      <c r="C1" t="s">
        <v>127</v>
      </c>
      <c r="E1" s="85"/>
      <c r="F1" s="85"/>
      <c r="G1" s="85"/>
      <c r="H1" s="85"/>
    </row>
    <row r="2" spans="1:8" x14ac:dyDescent="0.3">
      <c r="A2" s="106">
        <v>42429</v>
      </c>
      <c r="B2" t="s">
        <v>82</v>
      </c>
      <c r="C2" t="s">
        <v>129</v>
      </c>
      <c r="E2" s="86"/>
      <c r="F2" s="86"/>
      <c r="G2" s="86"/>
      <c r="H2" s="86"/>
    </row>
    <row r="3" spans="1:8" x14ac:dyDescent="0.3">
      <c r="A3" s="106">
        <v>42460</v>
      </c>
      <c r="B3" t="s">
        <v>83</v>
      </c>
      <c r="C3" t="s">
        <v>130</v>
      </c>
      <c r="E3" s="86"/>
      <c r="F3" s="86"/>
      <c r="G3" s="86"/>
      <c r="H3" s="86"/>
    </row>
    <row r="4" spans="1:8" x14ac:dyDescent="0.3">
      <c r="A4" s="106">
        <v>42490</v>
      </c>
      <c r="B4" t="s">
        <v>84</v>
      </c>
      <c r="C4" t="s">
        <v>131</v>
      </c>
      <c r="D4" s="86"/>
      <c r="E4" s="86"/>
      <c r="F4" s="86"/>
    </row>
    <row r="5" spans="1:8" x14ac:dyDescent="0.3">
      <c r="A5" s="106">
        <v>42521</v>
      </c>
      <c r="B5" t="s">
        <v>48</v>
      </c>
      <c r="C5" t="s">
        <v>132</v>
      </c>
      <c r="D5" s="86"/>
      <c r="E5" s="86"/>
      <c r="F5" s="86"/>
      <c r="G5" s="86"/>
    </row>
    <row r="6" spans="1:8" x14ac:dyDescent="0.3">
      <c r="A6" s="106">
        <v>42551</v>
      </c>
      <c r="C6" t="s">
        <v>133</v>
      </c>
      <c r="E6" s="86"/>
      <c r="F6" s="86"/>
      <c r="G6" s="86"/>
      <c r="H6" s="86"/>
    </row>
    <row r="7" spans="1:8" x14ac:dyDescent="0.3">
      <c r="A7" s="106">
        <v>42582</v>
      </c>
      <c r="C7" t="s">
        <v>128</v>
      </c>
      <c r="E7" s="86"/>
      <c r="F7" s="86"/>
      <c r="G7" s="86"/>
      <c r="H7" s="86"/>
    </row>
    <row r="8" spans="1:8" x14ac:dyDescent="0.3">
      <c r="A8" s="106">
        <v>42613</v>
      </c>
      <c r="C8" t="s">
        <v>48</v>
      </c>
      <c r="E8" s="86"/>
      <c r="F8" s="86"/>
      <c r="G8" s="86"/>
      <c r="H8" s="86"/>
    </row>
    <row r="9" spans="1:8" x14ac:dyDescent="0.3">
      <c r="A9" s="106">
        <v>42643</v>
      </c>
      <c r="E9" s="86"/>
      <c r="F9" s="86"/>
      <c r="G9" s="86"/>
      <c r="H9" s="86"/>
    </row>
    <row r="10" spans="1:8" x14ac:dyDescent="0.3">
      <c r="A10" s="106">
        <v>42674</v>
      </c>
      <c r="E10" s="86"/>
      <c r="F10" s="86"/>
      <c r="G10" s="86"/>
      <c r="H10" s="86"/>
    </row>
    <row r="11" spans="1:8" x14ac:dyDescent="0.3">
      <c r="A11" s="106">
        <v>42704</v>
      </c>
      <c r="E11" s="86"/>
      <c r="F11" s="86"/>
      <c r="G11" s="86"/>
      <c r="H11" s="86"/>
    </row>
    <row r="12" spans="1:8" x14ac:dyDescent="0.3">
      <c r="A12" s="106">
        <v>42735</v>
      </c>
      <c r="E12" s="86"/>
      <c r="F12" s="86"/>
      <c r="G12" s="86"/>
      <c r="H12" s="86"/>
    </row>
    <row r="13" spans="1:8" x14ac:dyDescent="0.3">
      <c r="A13" s="106">
        <f>A12+31</f>
        <v>42766</v>
      </c>
      <c r="E13" s="86"/>
      <c r="F13" s="86"/>
      <c r="G13" s="86"/>
      <c r="H13" s="86"/>
    </row>
    <row r="14" spans="1:8" x14ac:dyDescent="0.3">
      <c r="A14" s="106">
        <f t="shared" ref="A14:A35" si="0">A13+31</f>
        <v>42797</v>
      </c>
      <c r="E14" s="86"/>
      <c r="F14" s="86"/>
      <c r="G14" s="86"/>
      <c r="H14" s="86"/>
    </row>
    <row r="15" spans="1:8" x14ac:dyDescent="0.3">
      <c r="A15" s="106">
        <f t="shared" si="0"/>
        <v>42828</v>
      </c>
      <c r="E15" s="86"/>
      <c r="F15" s="86"/>
      <c r="G15" s="86"/>
      <c r="H15" s="86"/>
    </row>
    <row r="16" spans="1:8" x14ac:dyDescent="0.3">
      <c r="A16" s="106">
        <f t="shared" si="0"/>
        <v>42859</v>
      </c>
      <c r="E16" s="86"/>
      <c r="F16" s="86"/>
      <c r="G16" s="86"/>
      <c r="H16" s="86"/>
    </row>
    <row r="17" spans="1:8" x14ac:dyDescent="0.3">
      <c r="A17" s="106">
        <f t="shared" si="0"/>
        <v>42890</v>
      </c>
      <c r="E17" s="86"/>
      <c r="F17" s="86"/>
      <c r="G17" s="86"/>
      <c r="H17" s="86"/>
    </row>
    <row r="18" spans="1:8" x14ac:dyDescent="0.3">
      <c r="A18" s="106">
        <f t="shared" si="0"/>
        <v>42921</v>
      </c>
      <c r="E18" s="86"/>
      <c r="F18" s="86"/>
      <c r="G18" s="86"/>
      <c r="H18" s="86"/>
    </row>
    <row r="19" spans="1:8" x14ac:dyDescent="0.3">
      <c r="A19" s="106">
        <f t="shared" si="0"/>
        <v>42952</v>
      </c>
      <c r="E19" s="86"/>
      <c r="F19" s="86"/>
      <c r="G19" s="86"/>
      <c r="H19" s="86"/>
    </row>
    <row r="20" spans="1:8" x14ac:dyDescent="0.3">
      <c r="A20" s="106">
        <f t="shared" si="0"/>
        <v>42983</v>
      </c>
      <c r="E20" s="86"/>
      <c r="F20" s="86"/>
      <c r="G20" s="86"/>
      <c r="H20" s="86"/>
    </row>
    <row r="21" spans="1:8" x14ac:dyDescent="0.3">
      <c r="A21" s="106">
        <f t="shared" si="0"/>
        <v>43014</v>
      </c>
      <c r="E21" s="86"/>
      <c r="F21" s="86"/>
      <c r="G21" s="86"/>
      <c r="H21" s="86"/>
    </row>
    <row r="22" spans="1:8" x14ac:dyDescent="0.3">
      <c r="A22" s="106">
        <f t="shared" si="0"/>
        <v>43045</v>
      </c>
      <c r="E22" s="86"/>
      <c r="F22" s="86"/>
      <c r="G22" s="86"/>
      <c r="H22" s="86"/>
    </row>
    <row r="23" spans="1:8" x14ac:dyDescent="0.3">
      <c r="A23" s="106">
        <f t="shared" si="0"/>
        <v>43076</v>
      </c>
      <c r="E23" s="86"/>
      <c r="F23" s="86"/>
      <c r="G23" s="86"/>
      <c r="H23" s="86"/>
    </row>
    <row r="24" spans="1:8" x14ac:dyDescent="0.3">
      <c r="A24" s="106">
        <f t="shared" si="0"/>
        <v>43107</v>
      </c>
      <c r="E24" s="86"/>
      <c r="F24" s="86"/>
      <c r="G24" s="86"/>
      <c r="H24" s="86"/>
    </row>
    <row r="25" spans="1:8" x14ac:dyDescent="0.3">
      <c r="A25" s="106">
        <f t="shared" si="0"/>
        <v>43138</v>
      </c>
      <c r="E25" s="86"/>
      <c r="F25" s="86"/>
      <c r="G25" s="86"/>
      <c r="H25" s="86"/>
    </row>
    <row r="26" spans="1:8" x14ac:dyDescent="0.3">
      <c r="A26" s="106">
        <f t="shared" si="0"/>
        <v>43169</v>
      </c>
      <c r="E26" s="86"/>
      <c r="F26" s="86"/>
      <c r="G26" s="86"/>
      <c r="H26" s="86"/>
    </row>
    <row r="27" spans="1:8" x14ac:dyDescent="0.3">
      <c r="A27" s="106">
        <f t="shared" si="0"/>
        <v>43200</v>
      </c>
      <c r="E27" s="86"/>
      <c r="F27" s="86"/>
      <c r="G27" s="86"/>
      <c r="H27" s="86"/>
    </row>
    <row r="28" spans="1:8" x14ac:dyDescent="0.3">
      <c r="A28" s="106">
        <f t="shared" si="0"/>
        <v>43231</v>
      </c>
      <c r="E28" s="86"/>
      <c r="F28" s="86"/>
      <c r="G28" s="86"/>
      <c r="H28" s="86"/>
    </row>
    <row r="29" spans="1:8" x14ac:dyDescent="0.3">
      <c r="A29" s="106">
        <f t="shared" si="0"/>
        <v>43262</v>
      </c>
      <c r="E29" s="86"/>
      <c r="F29" s="86"/>
      <c r="G29" s="86"/>
      <c r="H29" s="86"/>
    </row>
    <row r="30" spans="1:8" x14ac:dyDescent="0.3">
      <c r="A30" s="106">
        <f t="shared" si="0"/>
        <v>43293</v>
      </c>
      <c r="E30" s="86"/>
      <c r="F30" s="86"/>
      <c r="G30" s="86"/>
      <c r="H30" s="86"/>
    </row>
    <row r="31" spans="1:8" x14ac:dyDescent="0.3">
      <c r="A31" s="106">
        <f t="shared" si="0"/>
        <v>43324</v>
      </c>
      <c r="D31" s="89"/>
      <c r="E31" s="87"/>
      <c r="F31" s="87"/>
      <c r="G31" s="87"/>
      <c r="H31" s="87"/>
    </row>
    <row r="32" spans="1:8" x14ac:dyDescent="0.3">
      <c r="A32" s="106">
        <f t="shared" si="0"/>
        <v>43355</v>
      </c>
      <c r="D32" s="89"/>
      <c r="E32" s="87"/>
      <c r="F32" s="87"/>
      <c r="G32" s="87"/>
      <c r="H32" s="87"/>
    </row>
    <row r="33" spans="1:8" x14ac:dyDescent="0.3">
      <c r="A33" s="106">
        <f t="shared" si="0"/>
        <v>43386</v>
      </c>
      <c r="D33" s="89"/>
      <c r="E33" s="87"/>
      <c r="F33" s="87"/>
      <c r="G33" s="87"/>
      <c r="H33" s="87"/>
    </row>
    <row r="34" spans="1:8" x14ac:dyDescent="0.3">
      <c r="A34" s="106">
        <f t="shared" si="0"/>
        <v>43417</v>
      </c>
      <c r="D34" s="89"/>
      <c r="E34" s="87"/>
      <c r="F34" s="87"/>
      <c r="G34" s="87"/>
      <c r="H34" s="87"/>
    </row>
    <row r="35" spans="1:8" x14ac:dyDescent="0.3">
      <c r="A35" s="106">
        <f t="shared" si="0"/>
        <v>43448</v>
      </c>
      <c r="D35" s="89"/>
      <c r="E35" s="87"/>
      <c r="F35" s="87"/>
      <c r="G35" s="87"/>
      <c r="H35" s="87"/>
    </row>
    <row r="36" spans="1:8" x14ac:dyDescent="0.3">
      <c r="A36" s="106"/>
      <c r="D36" s="89"/>
      <c r="E36" s="87"/>
      <c r="F36" s="87"/>
      <c r="G36" s="87"/>
      <c r="H36" s="87"/>
    </row>
    <row r="37" spans="1:8" x14ac:dyDescent="0.3">
      <c r="A37" s="89"/>
      <c r="D37" s="89"/>
      <c r="E37" s="87"/>
      <c r="F37" s="87"/>
      <c r="G37" s="87"/>
      <c r="H37" s="87"/>
    </row>
    <row r="38" spans="1:8" x14ac:dyDescent="0.3">
      <c r="A38" s="89"/>
      <c r="D38" s="89"/>
      <c r="E38" s="87"/>
      <c r="F38" s="87"/>
      <c r="G38" s="87"/>
      <c r="H38" s="87"/>
    </row>
    <row r="39" spans="1:8" x14ac:dyDescent="0.3">
      <c r="A39" s="89"/>
      <c r="D39" s="89"/>
      <c r="E39" s="87"/>
      <c r="F39" s="87"/>
      <c r="G39" s="87"/>
      <c r="H39" s="87"/>
    </row>
    <row r="40" spans="1:8" x14ac:dyDescent="0.3">
      <c r="A40" s="89"/>
      <c r="D40" s="89"/>
      <c r="E40" s="87"/>
      <c r="F40" s="87"/>
      <c r="G40" s="87"/>
      <c r="H40" s="87"/>
    </row>
    <row r="41" spans="1:8" x14ac:dyDescent="0.3">
      <c r="A41" s="89"/>
      <c r="D41" s="89"/>
      <c r="E41" s="87"/>
      <c r="F41" s="87"/>
      <c r="G41" s="87"/>
      <c r="H41" s="87"/>
    </row>
    <row r="42" spans="1:8" x14ac:dyDescent="0.3">
      <c r="A42" s="89"/>
      <c r="D42" s="89"/>
      <c r="E42" s="87"/>
      <c r="F42" s="87"/>
      <c r="G42" s="87"/>
      <c r="H42" s="87"/>
    </row>
    <row r="43" spans="1:8" x14ac:dyDescent="0.3">
      <c r="A43" s="89"/>
      <c r="D43" s="89"/>
      <c r="E43" s="87"/>
      <c r="F43" s="87"/>
      <c r="G43" s="87"/>
      <c r="H43" s="87"/>
    </row>
    <row r="44" spans="1:8" x14ac:dyDescent="0.3">
      <c r="A44" s="89"/>
      <c r="D44" s="89"/>
      <c r="E44" s="87"/>
      <c r="F44" s="87"/>
      <c r="G44" s="87"/>
      <c r="H44" s="87"/>
    </row>
    <row r="45" spans="1:8" x14ac:dyDescent="0.3">
      <c r="A45" s="89"/>
      <c r="D45" s="89"/>
      <c r="E45" s="87"/>
      <c r="F45" s="87"/>
      <c r="G45" s="87"/>
      <c r="H45" s="87"/>
    </row>
    <row r="46" spans="1:8" x14ac:dyDescent="0.3">
      <c r="A46" s="89"/>
      <c r="D46" s="89"/>
      <c r="E46" s="87"/>
      <c r="F46" s="87"/>
      <c r="G46" s="87"/>
      <c r="H46" s="87"/>
    </row>
    <row r="47" spans="1:8" x14ac:dyDescent="0.3">
      <c r="A47" s="89"/>
      <c r="D47" s="89"/>
      <c r="E47" s="87"/>
      <c r="F47" s="87"/>
      <c r="G47" s="87"/>
      <c r="H47" s="87"/>
    </row>
    <row r="48" spans="1:8" x14ac:dyDescent="0.3">
      <c r="A48" s="89"/>
      <c r="D48" s="89"/>
      <c r="E48" s="87"/>
      <c r="F48" s="87"/>
      <c r="G48" s="87"/>
      <c r="H48" s="87"/>
    </row>
    <row r="49" spans="1:8" x14ac:dyDescent="0.3">
      <c r="A49" s="89"/>
      <c r="D49" s="89"/>
      <c r="E49" s="87"/>
      <c r="F49" s="87"/>
      <c r="G49" s="87"/>
      <c r="H49" s="87"/>
    </row>
    <row r="50" spans="1:8" x14ac:dyDescent="0.3">
      <c r="A50" s="89"/>
      <c r="D50" s="89"/>
      <c r="E50" s="87"/>
      <c r="F50" s="87"/>
      <c r="G50" s="87"/>
      <c r="H50" s="87"/>
    </row>
    <row r="51" spans="1:8" x14ac:dyDescent="0.3">
      <c r="A51" s="89"/>
      <c r="D51" s="89"/>
      <c r="E51" s="87"/>
      <c r="F51" s="87"/>
      <c r="G51" s="87"/>
      <c r="H51" s="87"/>
    </row>
    <row r="52" spans="1:8" x14ac:dyDescent="0.3">
      <c r="A52" s="89"/>
      <c r="D52" s="89"/>
      <c r="E52" s="87"/>
      <c r="F52" s="87"/>
      <c r="G52" s="87"/>
      <c r="H52" s="87"/>
    </row>
    <row r="53" spans="1:8" x14ac:dyDescent="0.3">
      <c r="A53" s="89"/>
      <c r="D53" s="89"/>
      <c r="E53" s="87"/>
      <c r="F53" s="87"/>
      <c r="G53" s="87"/>
      <c r="H53" s="87"/>
    </row>
    <row r="54" spans="1:8" x14ac:dyDescent="0.3">
      <c r="A54" s="89"/>
      <c r="D54" s="89"/>
      <c r="E54" s="87"/>
      <c r="F54" s="87"/>
      <c r="G54" s="87"/>
      <c r="H54" s="87"/>
    </row>
    <row r="55" spans="1:8" x14ac:dyDescent="0.3">
      <c r="A55" s="89"/>
      <c r="D55" s="89"/>
      <c r="E55" s="87"/>
      <c r="F55" s="87"/>
      <c r="G55" s="87"/>
      <c r="H55" s="87"/>
    </row>
    <row r="56" spans="1:8" x14ac:dyDescent="0.3">
      <c r="A56" s="89"/>
      <c r="D56" s="89"/>
      <c r="E56" s="87"/>
      <c r="F56" s="87"/>
      <c r="G56" s="87"/>
      <c r="H56" s="87"/>
    </row>
    <row r="57" spans="1:8" x14ac:dyDescent="0.3">
      <c r="A57" s="89"/>
      <c r="D57" s="89"/>
      <c r="E57" s="87"/>
      <c r="F57" s="87"/>
      <c r="G57" s="87"/>
      <c r="H57" s="87"/>
    </row>
    <row r="58" spans="1:8" x14ac:dyDescent="0.3">
      <c r="A58" s="89"/>
      <c r="D58" s="89"/>
      <c r="E58" s="87"/>
      <c r="F58" s="87"/>
      <c r="G58" s="87"/>
      <c r="H58" s="87"/>
    </row>
    <row r="59" spans="1:8" x14ac:dyDescent="0.3">
      <c r="A59" s="89"/>
      <c r="D59" s="89"/>
      <c r="E59" s="87"/>
      <c r="F59" s="87"/>
      <c r="G59" s="87"/>
      <c r="H59" s="87"/>
    </row>
    <row r="60" spans="1:8" x14ac:dyDescent="0.3">
      <c r="A60" s="89"/>
      <c r="D60" s="89"/>
      <c r="E60" s="87"/>
      <c r="F60" s="87"/>
      <c r="G60" s="87"/>
      <c r="H60" s="87"/>
    </row>
    <row r="61" spans="1:8" x14ac:dyDescent="0.3">
      <c r="A61" s="89"/>
      <c r="D61" s="89"/>
      <c r="E61" s="87"/>
      <c r="F61" s="87"/>
      <c r="G61" s="87"/>
      <c r="H61" s="87"/>
    </row>
    <row r="62" spans="1:8" x14ac:dyDescent="0.3">
      <c r="A62" s="89"/>
      <c r="D62" s="89"/>
      <c r="E62" s="87"/>
      <c r="F62" s="87"/>
      <c r="G62" s="87"/>
      <c r="H62" s="87"/>
    </row>
    <row r="63" spans="1:8" x14ac:dyDescent="0.3">
      <c r="A63" s="89"/>
      <c r="D63" s="89"/>
      <c r="E63" s="87"/>
      <c r="F63" s="87"/>
      <c r="G63" s="87"/>
      <c r="H63" s="87"/>
    </row>
    <row r="64" spans="1:8" x14ac:dyDescent="0.3">
      <c r="A64" s="89"/>
      <c r="D64" s="89"/>
      <c r="E64" s="87"/>
      <c r="F64" s="87"/>
      <c r="G64" s="87"/>
      <c r="H64" s="87"/>
    </row>
    <row r="65" spans="1:8" x14ac:dyDescent="0.3">
      <c r="A65" s="89"/>
      <c r="D65" s="89"/>
      <c r="E65" s="87"/>
      <c r="F65" s="87"/>
      <c r="G65" s="87"/>
      <c r="H65" s="87"/>
    </row>
    <row r="66" spans="1:8" x14ac:dyDescent="0.3">
      <c r="A66" s="89"/>
      <c r="D66" s="89"/>
      <c r="E66" s="87"/>
      <c r="F66" s="87"/>
      <c r="G66" s="87"/>
      <c r="H66" s="87"/>
    </row>
    <row r="67" spans="1:8" x14ac:dyDescent="0.3">
      <c r="D67" s="89"/>
      <c r="E67" s="87"/>
      <c r="F67" s="87"/>
      <c r="G67" s="87"/>
      <c r="H67" s="87"/>
    </row>
    <row r="68" spans="1:8" x14ac:dyDescent="0.3">
      <c r="D68" s="89"/>
      <c r="E68" s="87"/>
      <c r="F68" s="87"/>
      <c r="G68" s="87"/>
      <c r="H68" s="87"/>
    </row>
    <row r="69" spans="1:8" x14ac:dyDescent="0.3">
      <c r="D69" s="89"/>
      <c r="E69" s="87"/>
      <c r="F69" s="87"/>
      <c r="G69" s="87"/>
      <c r="H69" s="87"/>
    </row>
    <row r="70" spans="1:8" x14ac:dyDescent="0.3">
      <c r="D70" s="89"/>
      <c r="E70" s="87"/>
      <c r="F70" s="87"/>
      <c r="G70" s="87"/>
      <c r="H70" s="87"/>
    </row>
    <row r="71" spans="1:8" x14ac:dyDescent="0.3">
      <c r="D71" s="89"/>
      <c r="E71" s="87"/>
      <c r="F71" s="87"/>
      <c r="G71" s="87"/>
      <c r="H71" s="87"/>
    </row>
    <row r="72" spans="1:8" x14ac:dyDescent="0.3">
      <c r="D72" s="89"/>
      <c r="E72" s="87"/>
      <c r="F72" s="87"/>
      <c r="G72" s="87"/>
      <c r="H72" s="87"/>
    </row>
    <row r="73" spans="1:8" x14ac:dyDescent="0.3">
      <c r="D73" s="89"/>
      <c r="E73" s="87"/>
      <c r="F73" s="87"/>
      <c r="G73" s="87"/>
      <c r="H73" s="87"/>
    </row>
    <row r="74" spans="1:8" x14ac:dyDescent="0.3">
      <c r="D74" s="89"/>
      <c r="E74" s="87"/>
      <c r="F74" s="87"/>
      <c r="G74" s="87"/>
      <c r="H74" s="87"/>
    </row>
    <row r="75" spans="1:8" x14ac:dyDescent="0.3">
      <c r="D75" s="89"/>
      <c r="E75" s="87"/>
      <c r="F75" s="87"/>
      <c r="G75" s="87"/>
      <c r="H75" s="87"/>
    </row>
    <row r="76" spans="1:8" x14ac:dyDescent="0.3">
      <c r="D76" s="89"/>
      <c r="E76" s="87"/>
      <c r="F76" s="87"/>
      <c r="G76" s="87"/>
      <c r="H76" s="87"/>
    </row>
    <row r="77" spans="1:8" x14ac:dyDescent="0.3">
      <c r="D77" s="89"/>
      <c r="E77" s="87"/>
      <c r="F77" s="87"/>
      <c r="G77" s="87"/>
      <c r="H77" s="87"/>
    </row>
    <row r="78" spans="1:8" x14ac:dyDescent="0.3">
      <c r="D78" s="89"/>
      <c r="E78" s="87"/>
      <c r="F78" s="87"/>
      <c r="G78" s="87"/>
      <c r="H78" s="87"/>
    </row>
    <row r="79" spans="1:8" x14ac:dyDescent="0.3">
      <c r="D79" s="89"/>
      <c r="E79" s="87"/>
      <c r="F79" s="87"/>
      <c r="G79" s="87"/>
      <c r="H79" s="8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16"/>
  <sheetViews>
    <sheetView workbookViewId="0">
      <selection activeCell="H14" sqref="H14"/>
    </sheetView>
  </sheetViews>
  <sheetFormatPr defaultRowHeight="14.4" x14ac:dyDescent="0.3"/>
  <cols>
    <col min="1" max="1" width="13.5546875" bestFit="1" customWidth="1"/>
    <col min="4" max="4" width="11" customWidth="1"/>
    <col min="5" max="5" width="11.44140625" customWidth="1"/>
  </cols>
  <sheetData>
    <row r="1" spans="1:5" ht="28.8" x14ac:dyDescent="0.3">
      <c r="A1" s="88"/>
      <c r="B1" s="85" t="s">
        <v>110</v>
      </c>
      <c r="C1" s="85" t="s">
        <v>111</v>
      </c>
      <c r="D1" s="85" t="s">
        <v>112</v>
      </c>
      <c r="E1" s="85" t="s">
        <v>62</v>
      </c>
    </row>
    <row r="2" spans="1:5" x14ac:dyDescent="0.3">
      <c r="A2" s="110">
        <v>43101</v>
      </c>
      <c r="B2" s="86">
        <v>0.44</v>
      </c>
      <c r="C2" s="86">
        <v>0</v>
      </c>
      <c r="D2" s="87">
        <v>7.6499999999999999E-2</v>
      </c>
      <c r="E2" s="86">
        <v>0.35</v>
      </c>
    </row>
    <row r="3" spans="1:5" x14ac:dyDescent="0.3">
      <c r="A3" s="110">
        <v>43132</v>
      </c>
      <c r="B3" s="86">
        <v>0.44</v>
      </c>
      <c r="C3" s="86">
        <v>0</v>
      </c>
      <c r="D3" s="87">
        <v>7.6499999999999999E-2</v>
      </c>
      <c r="E3" s="86">
        <v>0.35</v>
      </c>
    </row>
    <row r="4" spans="1:5" x14ac:dyDescent="0.3">
      <c r="A4" s="110">
        <v>43160</v>
      </c>
      <c r="B4" s="86">
        <v>0.44</v>
      </c>
      <c r="C4" s="86">
        <v>0</v>
      </c>
      <c r="D4" s="87">
        <v>7.6499999999999999E-2</v>
      </c>
      <c r="E4" s="86">
        <v>0.35</v>
      </c>
    </row>
    <row r="5" spans="1:5" x14ac:dyDescent="0.3">
      <c r="A5" s="110">
        <v>43191</v>
      </c>
      <c r="B5" s="86">
        <v>0.44</v>
      </c>
      <c r="C5" s="86">
        <v>0</v>
      </c>
      <c r="D5" s="87">
        <v>7.6499999999999999E-2</v>
      </c>
      <c r="E5" s="86">
        <v>0.35</v>
      </c>
    </row>
    <row r="6" spans="1:5" x14ac:dyDescent="0.3">
      <c r="A6" s="110">
        <v>43221</v>
      </c>
      <c r="B6" s="86">
        <v>0.44</v>
      </c>
      <c r="C6" s="86">
        <v>0</v>
      </c>
      <c r="D6" s="87">
        <v>7.6499999999999999E-2</v>
      </c>
      <c r="E6" s="86">
        <v>0.35</v>
      </c>
    </row>
    <row r="7" spans="1:5" x14ac:dyDescent="0.3">
      <c r="A7" s="110">
        <v>43269</v>
      </c>
      <c r="B7" s="86">
        <v>0.44</v>
      </c>
      <c r="C7" s="86">
        <v>0</v>
      </c>
      <c r="D7" s="87">
        <v>7.6499999999999999E-2</v>
      </c>
      <c r="E7" s="86">
        <v>0.35</v>
      </c>
    </row>
    <row r="8" spans="1:5" x14ac:dyDescent="0.3">
      <c r="A8" s="110">
        <v>43282</v>
      </c>
      <c r="B8" s="86">
        <v>0.44</v>
      </c>
      <c r="C8" s="86">
        <v>0</v>
      </c>
      <c r="D8" s="87">
        <v>7.6499999999999999E-2</v>
      </c>
      <c r="E8" s="86">
        <v>0.35</v>
      </c>
    </row>
    <row r="9" spans="1:5" x14ac:dyDescent="0.3">
      <c r="A9" s="110">
        <v>43313</v>
      </c>
      <c r="B9" s="86">
        <v>0.44</v>
      </c>
      <c r="C9" s="86">
        <v>0</v>
      </c>
      <c r="D9" s="87">
        <v>7.6499999999999999E-2</v>
      </c>
      <c r="E9" s="86">
        <v>0.35</v>
      </c>
    </row>
    <row r="10" spans="1:5" x14ac:dyDescent="0.3">
      <c r="A10" s="110">
        <v>43344</v>
      </c>
      <c r="B10" s="86">
        <v>0.44</v>
      </c>
      <c r="C10" s="86">
        <v>0</v>
      </c>
      <c r="D10" s="87">
        <v>7.6499999999999999E-2</v>
      </c>
      <c r="E10" s="86">
        <v>0.35</v>
      </c>
    </row>
    <row r="11" spans="1:5" x14ac:dyDescent="0.3">
      <c r="A11" s="110">
        <v>43374</v>
      </c>
      <c r="B11" s="86">
        <v>0.44</v>
      </c>
      <c r="C11" s="86">
        <v>0</v>
      </c>
      <c r="D11" s="87">
        <v>7.6499999999999999E-2</v>
      </c>
      <c r="E11" s="86">
        <v>0.35</v>
      </c>
    </row>
    <row r="12" spans="1:5" x14ac:dyDescent="0.3">
      <c r="A12" s="110">
        <v>43405</v>
      </c>
      <c r="B12" s="86">
        <v>0.44</v>
      </c>
      <c r="C12" s="86">
        <v>0</v>
      </c>
      <c r="D12" s="87">
        <v>7.6499999999999999E-2</v>
      </c>
      <c r="E12" s="86">
        <v>0.35</v>
      </c>
    </row>
    <row r="13" spans="1:5" x14ac:dyDescent="0.3">
      <c r="A13" s="110">
        <v>43435</v>
      </c>
      <c r="B13" s="86">
        <v>0.44</v>
      </c>
      <c r="C13" s="86">
        <v>0</v>
      </c>
      <c r="D13" s="87">
        <v>7.6499999999999999E-2</v>
      </c>
      <c r="E13" s="86">
        <v>0.35</v>
      </c>
    </row>
    <row r="14" spans="1:5" x14ac:dyDescent="0.3">
      <c r="A14" s="110">
        <v>43466</v>
      </c>
      <c r="B14" s="86">
        <v>0.44</v>
      </c>
      <c r="C14" s="86">
        <v>0</v>
      </c>
      <c r="D14" s="87">
        <v>7.6499999999999999E-2</v>
      </c>
      <c r="E14" s="86">
        <v>0.35</v>
      </c>
    </row>
    <row r="15" spans="1:5" x14ac:dyDescent="0.3">
      <c r="A15" s="110">
        <v>43497</v>
      </c>
      <c r="B15" s="86">
        <v>0.44</v>
      </c>
      <c r="C15" s="86">
        <v>0</v>
      </c>
      <c r="D15" s="87">
        <v>7.6499999999999999E-2</v>
      </c>
      <c r="E15" s="86">
        <v>0.35</v>
      </c>
    </row>
    <row r="16" spans="1:5" x14ac:dyDescent="0.3">
      <c r="A16" s="110">
        <v>43525</v>
      </c>
      <c r="B16" s="86">
        <v>0.44</v>
      </c>
      <c r="C16" s="86">
        <v>0</v>
      </c>
      <c r="D16" s="87">
        <v>7.6499999999999999E-2</v>
      </c>
      <c r="E16" s="86">
        <v>0.35</v>
      </c>
    </row>
    <row r="17" spans="1:5" x14ac:dyDescent="0.3">
      <c r="A17" s="110">
        <v>43556</v>
      </c>
      <c r="B17" s="86">
        <v>0.44</v>
      </c>
      <c r="C17" s="86">
        <v>0</v>
      </c>
      <c r="D17" s="87">
        <v>7.6499999999999999E-2</v>
      </c>
      <c r="E17" s="86">
        <v>0.35</v>
      </c>
    </row>
    <row r="18" spans="1:5" x14ac:dyDescent="0.3">
      <c r="A18" s="110">
        <v>43586</v>
      </c>
      <c r="B18" s="86">
        <v>0.44</v>
      </c>
      <c r="C18" s="86">
        <v>0</v>
      </c>
      <c r="D18" s="87">
        <v>7.6499999999999999E-2</v>
      </c>
      <c r="E18" s="86">
        <v>0.35</v>
      </c>
    </row>
    <row r="19" spans="1:5" x14ac:dyDescent="0.3">
      <c r="A19" s="110">
        <v>43617</v>
      </c>
      <c r="B19" s="86">
        <v>0.44</v>
      </c>
      <c r="C19" s="86">
        <v>0</v>
      </c>
      <c r="D19" s="87">
        <v>7.6499999999999999E-2</v>
      </c>
      <c r="E19" s="86">
        <v>0.35</v>
      </c>
    </row>
    <row r="20" spans="1:5" x14ac:dyDescent="0.3">
      <c r="A20" s="110">
        <v>43647</v>
      </c>
      <c r="B20" s="86">
        <v>0.44</v>
      </c>
      <c r="C20" s="86">
        <v>0</v>
      </c>
      <c r="D20" s="87">
        <v>7.6499999999999999E-2</v>
      </c>
      <c r="E20" s="86">
        <v>0.35</v>
      </c>
    </row>
    <row r="21" spans="1:5" x14ac:dyDescent="0.3">
      <c r="A21" s="110">
        <v>43678</v>
      </c>
      <c r="B21" s="86">
        <v>0.44</v>
      </c>
      <c r="C21" s="86">
        <v>0</v>
      </c>
      <c r="D21" s="87">
        <v>7.6499999999999999E-2</v>
      </c>
      <c r="E21" s="86">
        <v>0.35</v>
      </c>
    </row>
    <row r="22" spans="1:5" x14ac:dyDescent="0.3">
      <c r="A22" s="110">
        <v>43709</v>
      </c>
      <c r="B22" s="86">
        <v>0.44</v>
      </c>
      <c r="C22" s="86">
        <v>0</v>
      </c>
      <c r="D22" s="87">
        <v>7.6499999999999999E-2</v>
      </c>
      <c r="E22" s="86">
        <v>0.35</v>
      </c>
    </row>
    <row r="23" spans="1:5" x14ac:dyDescent="0.3">
      <c r="A23" s="110">
        <v>43739</v>
      </c>
      <c r="B23" s="86">
        <v>0.44</v>
      </c>
      <c r="C23" s="86">
        <v>0</v>
      </c>
      <c r="D23" s="87">
        <v>7.6499999999999999E-2</v>
      </c>
      <c r="E23" s="86">
        <v>0.35</v>
      </c>
    </row>
    <row r="24" spans="1:5" x14ac:dyDescent="0.3">
      <c r="A24" s="110">
        <v>43770</v>
      </c>
      <c r="B24" s="86">
        <v>0.44</v>
      </c>
      <c r="C24" s="86">
        <v>0</v>
      </c>
      <c r="D24" s="87">
        <v>7.6499999999999999E-2</v>
      </c>
      <c r="E24" s="86">
        <v>0.35</v>
      </c>
    </row>
    <row r="25" spans="1:5" x14ac:dyDescent="0.3">
      <c r="A25" s="110">
        <v>43800</v>
      </c>
      <c r="B25" s="86">
        <v>0.44</v>
      </c>
      <c r="C25" s="86">
        <v>0</v>
      </c>
      <c r="D25" s="87">
        <v>7.6499999999999999E-2</v>
      </c>
      <c r="E25" s="86">
        <v>0.35</v>
      </c>
    </row>
    <row r="26" spans="1:5" x14ac:dyDescent="0.3">
      <c r="A26" s="110">
        <v>43831</v>
      </c>
      <c r="B26" s="86">
        <v>0.44</v>
      </c>
      <c r="C26" s="86">
        <v>0</v>
      </c>
      <c r="D26" s="87">
        <v>7.6499999999999999E-2</v>
      </c>
      <c r="E26" s="86">
        <v>0.35</v>
      </c>
    </row>
    <row r="27" spans="1:5" x14ac:dyDescent="0.3">
      <c r="A27" s="110">
        <v>43862</v>
      </c>
      <c r="B27" s="86">
        <v>0.44</v>
      </c>
      <c r="C27" s="86">
        <v>0</v>
      </c>
      <c r="D27" s="87">
        <v>7.6499999999999999E-2</v>
      </c>
      <c r="E27" s="86">
        <v>0.35</v>
      </c>
    </row>
    <row r="28" spans="1:5" x14ac:dyDescent="0.3">
      <c r="A28" s="110">
        <v>43891</v>
      </c>
      <c r="B28" s="86">
        <v>0.44</v>
      </c>
      <c r="C28" s="86">
        <v>0</v>
      </c>
      <c r="D28" s="87">
        <v>7.6499999999999999E-2</v>
      </c>
      <c r="E28" s="86">
        <v>0.35</v>
      </c>
    </row>
    <row r="29" spans="1:5" x14ac:dyDescent="0.3">
      <c r="A29" s="110">
        <v>43922</v>
      </c>
      <c r="B29" s="86">
        <v>0.44</v>
      </c>
      <c r="C29" s="86">
        <v>0</v>
      </c>
      <c r="D29" s="87">
        <v>7.6499999999999999E-2</v>
      </c>
      <c r="E29" s="86">
        <v>0.35</v>
      </c>
    </row>
    <row r="30" spans="1:5" x14ac:dyDescent="0.3">
      <c r="A30" s="110">
        <v>43952</v>
      </c>
      <c r="B30" s="86">
        <v>0.44</v>
      </c>
      <c r="C30" s="86">
        <v>0</v>
      </c>
      <c r="D30" s="87">
        <v>7.6499999999999999E-2</v>
      </c>
      <c r="E30" s="86">
        <v>0.35</v>
      </c>
    </row>
    <row r="31" spans="1:5" x14ac:dyDescent="0.3">
      <c r="A31" s="110">
        <v>43983</v>
      </c>
      <c r="B31" s="86">
        <v>0.44</v>
      </c>
      <c r="C31" s="86">
        <v>0</v>
      </c>
      <c r="D31" s="87">
        <v>7.6499999999999999E-2</v>
      </c>
      <c r="E31" s="86">
        <v>0.35</v>
      </c>
    </row>
    <row r="32" spans="1:5" x14ac:dyDescent="0.3">
      <c r="A32" s="110">
        <v>44013</v>
      </c>
      <c r="B32" s="86">
        <v>0.44</v>
      </c>
      <c r="C32" s="86">
        <v>0</v>
      </c>
      <c r="D32" s="87">
        <v>7.6499999999999999E-2</v>
      </c>
      <c r="E32" s="86">
        <v>0.35</v>
      </c>
    </row>
    <row r="33" spans="1:5" x14ac:dyDescent="0.3">
      <c r="A33" s="110">
        <v>44044</v>
      </c>
      <c r="B33" s="86">
        <v>0.44</v>
      </c>
      <c r="C33" s="86">
        <v>0</v>
      </c>
      <c r="D33" s="87">
        <v>7.6499999999999999E-2</v>
      </c>
      <c r="E33" s="86">
        <v>0.35</v>
      </c>
    </row>
    <row r="34" spans="1:5" x14ac:dyDescent="0.3">
      <c r="A34" s="110">
        <v>44075</v>
      </c>
      <c r="B34" s="86">
        <v>0.44</v>
      </c>
      <c r="C34" s="86">
        <v>0</v>
      </c>
      <c r="D34" s="87">
        <v>7.6499999999999999E-2</v>
      </c>
      <c r="E34" s="86">
        <v>0.35</v>
      </c>
    </row>
    <row r="35" spans="1:5" x14ac:dyDescent="0.3">
      <c r="A35" s="110">
        <v>44105</v>
      </c>
      <c r="B35" s="86">
        <v>0.44</v>
      </c>
      <c r="C35" s="86">
        <v>0</v>
      </c>
      <c r="D35" s="87">
        <v>7.6499999999999999E-2</v>
      </c>
      <c r="E35" s="86">
        <v>0.35</v>
      </c>
    </row>
    <row r="36" spans="1:5" x14ac:dyDescent="0.3">
      <c r="A36" s="110">
        <v>44136</v>
      </c>
      <c r="B36" s="86">
        <v>0.44</v>
      </c>
      <c r="C36" s="86">
        <v>0</v>
      </c>
      <c r="D36" s="87">
        <v>7.6499999999999999E-2</v>
      </c>
      <c r="E36" s="86">
        <v>0.35</v>
      </c>
    </row>
    <row r="37" spans="1:5" x14ac:dyDescent="0.3">
      <c r="A37" s="110">
        <v>44166</v>
      </c>
      <c r="B37" s="86">
        <v>0.44</v>
      </c>
      <c r="C37" s="86">
        <v>0</v>
      </c>
      <c r="D37" s="87">
        <v>7.6499999999999999E-2</v>
      </c>
      <c r="E37" s="86">
        <v>0.35</v>
      </c>
    </row>
    <row r="38" spans="1:5" x14ac:dyDescent="0.3">
      <c r="A38" s="110">
        <v>44197</v>
      </c>
      <c r="B38" s="86">
        <v>0.44</v>
      </c>
      <c r="C38" s="86">
        <v>0</v>
      </c>
      <c r="D38" s="87">
        <v>7.6499999999999999E-2</v>
      </c>
      <c r="E38" s="86">
        <v>0.35</v>
      </c>
    </row>
    <row r="39" spans="1:5" x14ac:dyDescent="0.3">
      <c r="A39" s="110">
        <v>44228</v>
      </c>
      <c r="B39" s="86">
        <v>0.44</v>
      </c>
      <c r="C39" s="86">
        <v>0</v>
      </c>
      <c r="D39" s="87">
        <v>7.6499999999999999E-2</v>
      </c>
      <c r="E39" s="86">
        <v>0.35</v>
      </c>
    </row>
    <row r="40" spans="1:5" x14ac:dyDescent="0.3">
      <c r="A40" s="110">
        <v>44256</v>
      </c>
      <c r="B40" s="86">
        <v>0.44</v>
      </c>
      <c r="C40" s="86">
        <v>0</v>
      </c>
      <c r="D40" s="87">
        <v>7.6499999999999999E-2</v>
      </c>
      <c r="E40" s="86">
        <v>0.35</v>
      </c>
    </row>
    <row r="41" spans="1:5" x14ac:dyDescent="0.3">
      <c r="A41" s="110">
        <v>44287</v>
      </c>
      <c r="B41" s="86">
        <v>0.44</v>
      </c>
      <c r="C41" s="86">
        <v>0</v>
      </c>
      <c r="D41" s="87">
        <v>7.6499999999999999E-2</v>
      </c>
      <c r="E41" s="86">
        <v>0.35</v>
      </c>
    </row>
    <row r="42" spans="1:5" x14ac:dyDescent="0.3">
      <c r="A42" s="110">
        <v>44317</v>
      </c>
      <c r="B42" s="86">
        <v>0.44</v>
      </c>
      <c r="C42" s="86">
        <v>0</v>
      </c>
      <c r="D42" s="87">
        <v>7.6499999999999999E-2</v>
      </c>
      <c r="E42" s="86">
        <v>0.35</v>
      </c>
    </row>
    <row r="43" spans="1:5" x14ac:dyDescent="0.3">
      <c r="A43" s="110">
        <v>44348</v>
      </c>
      <c r="B43" s="86">
        <v>0.44</v>
      </c>
      <c r="C43" s="86">
        <v>0</v>
      </c>
      <c r="D43" s="87">
        <v>7.6499999999999999E-2</v>
      </c>
      <c r="E43" s="86">
        <v>0.35</v>
      </c>
    </row>
    <row r="44" spans="1:5" x14ac:dyDescent="0.3">
      <c r="A44" s="110">
        <v>44378</v>
      </c>
      <c r="B44" s="86">
        <v>0.44</v>
      </c>
      <c r="C44" s="86">
        <v>0</v>
      </c>
      <c r="D44" s="87">
        <v>7.6499999999999999E-2</v>
      </c>
      <c r="E44" s="86">
        <v>0.35</v>
      </c>
    </row>
    <row r="45" spans="1:5" x14ac:dyDescent="0.3">
      <c r="A45" s="110">
        <f>A44+31</f>
        <v>44409</v>
      </c>
      <c r="B45" s="86">
        <v>0.44</v>
      </c>
      <c r="C45" s="86">
        <v>0</v>
      </c>
      <c r="D45" s="87">
        <v>7.6499999999999999E-2</v>
      </c>
      <c r="E45" s="86">
        <v>0.35</v>
      </c>
    </row>
    <row r="46" spans="1:5" x14ac:dyDescent="0.3">
      <c r="A46" s="110">
        <f t="shared" ref="A46:A109" si="0">A45+31</f>
        <v>44440</v>
      </c>
      <c r="B46" s="86">
        <v>0.44</v>
      </c>
      <c r="C46" s="86">
        <v>0</v>
      </c>
      <c r="D46" s="87">
        <v>7.6499999999999999E-2</v>
      </c>
      <c r="E46" s="86">
        <v>0.35</v>
      </c>
    </row>
    <row r="47" spans="1:5" x14ac:dyDescent="0.3">
      <c r="A47" s="110">
        <f t="shared" si="0"/>
        <v>44471</v>
      </c>
      <c r="B47" s="86">
        <v>0.44</v>
      </c>
      <c r="C47" s="86">
        <v>0</v>
      </c>
      <c r="D47" s="87">
        <v>7.6499999999999999E-2</v>
      </c>
      <c r="E47" s="86">
        <v>0.35</v>
      </c>
    </row>
    <row r="48" spans="1:5" x14ac:dyDescent="0.3">
      <c r="A48" s="110">
        <f t="shared" si="0"/>
        <v>44502</v>
      </c>
      <c r="B48" s="86">
        <v>0.44</v>
      </c>
      <c r="C48" s="86">
        <v>0</v>
      </c>
      <c r="D48" s="87">
        <v>7.6499999999999999E-2</v>
      </c>
      <c r="E48" s="86">
        <v>0.35</v>
      </c>
    </row>
    <row r="49" spans="1:5" x14ac:dyDescent="0.3">
      <c r="A49" s="110">
        <f t="shared" si="0"/>
        <v>44533</v>
      </c>
      <c r="B49" s="86">
        <v>0.44</v>
      </c>
      <c r="C49" s="86">
        <v>0</v>
      </c>
      <c r="D49" s="87">
        <v>7.6499999999999999E-2</v>
      </c>
      <c r="E49" s="86">
        <v>0.35</v>
      </c>
    </row>
    <row r="50" spans="1:5" x14ac:dyDescent="0.3">
      <c r="A50" s="110">
        <f t="shared" si="0"/>
        <v>44564</v>
      </c>
      <c r="B50" s="86">
        <v>0.44</v>
      </c>
      <c r="C50" s="86">
        <v>0</v>
      </c>
      <c r="D50" s="87">
        <v>7.6499999999999999E-2</v>
      </c>
      <c r="E50" s="86">
        <v>0.35</v>
      </c>
    </row>
    <row r="51" spans="1:5" x14ac:dyDescent="0.3">
      <c r="A51" s="110">
        <f t="shared" si="0"/>
        <v>44595</v>
      </c>
      <c r="B51" s="86">
        <v>0.44</v>
      </c>
      <c r="C51" s="86">
        <v>0</v>
      </c>
      <c r="D51" s="87">
        <v>7.6499999999999999E-2</v>
      </c>
      <c r="E51" s="86">
        <v>0.35</v>
      </c>
    </row>
    <row r="52" spans="1:5" x14ac:dyDescent="0.3">
      <c r="A52" s="110">
        <f t="shared" si="0"/>
        <v>44626</v>
      </c>
      <c r="B52" s="86">
        <v>0.44</v>
      </c>
      <c r="C52" s="86">
        <v>0</v>
      </c>
      <c r="D52" s="87">
        <v>7.6499999999999999E-2</v>
      </c>
      <c r="E52" s="86">
        <v>0.35</v>
      </c>
    </row>
    <row r="53" spans="1:5" x14ac:dyDescent="0.3">
      <c r="A53" s="110">
        <f t="shared" si="0"/>
        <v>44657</v>
      </c>
      <c r="B53" s="86">
        <v>0.44</v>
      </c>
      <c r="C53" s="86">
        <v>0</v>
      </c>
      <c r="D53" s="87">
        <v>7.6499999999999999E-2</v>
      </c>
      <c r="E53" s="86">
        <v>0.35</v>
      </c>
    </row>
    <row r="54" spans="1:5" x14ac:dyDescent="0.3">
      <c r="A54" s="110">
        <f t="shared" si="0"/>
        <v>44688</v>
      </c>
      <c r="B54" s="86">
        <v>0.44</v>
      </c>
      <c r="C54" s="86">
        <v>0</v>
      </c>
      <c r="D54" s="87">
        <v>7.6499999999999999E-2</v>
      </c>
      <c r="E54" s="86">
        <v>0.35</v>
      </c>
    </row>
    <row r="55" spans="1:5" x14ac:dyDescent="0.3">
      <c r="A55" s="110">
        <f t="shared" si="0"/>
        <v>44719</v>
      </c>
      <c r="B55" s="86">
        <v>0.44</v>
      </c>
      <c r="C55" s="86">
        <v>0</v>
      </c>
      <c r="D55" s="87">
        <v>7.6499999999999999E-2</v>
      </c>
      <c r="E55" s="86">
        <v>0.35</v>
      </c>
    </row>
    <row r="56" spans="1:5" x14ac:dyDescent="0.3">
      <c r="A56" s="110">
        <f t="shared" si="0"/>
        <v>44750</v>
      </c>
      <c r="B56" s="86">
        <v>0.44</v>
      </c>
      <c r="C56" s="86">
        <v>0</v>
      </c>
      <c r="D56" s="87">
        <v>7.6499999999999999E-2</v>
      </c>
      <c r="E56" s="86">
        <v>0.35</v>
      </c>
    </row>
    <row r="57" spans="1:5" x14ac:dyDescent="0.3">
      <c r="A57" s="110">
        <f t="shared" si="0"/>
        <v>44781</v>
      </c>
      <c r="B57" s="86">
        <v>0.44</v>
      </c>
      <c r="C57" s="86">
        <v>0</v>
      </c>
      <c r="D57" s="87">
        <v>7.6499999999999999E-2</v>
      </c>
      <c r="E57" s="86">
        <v>0.35</v>
      </c>
    </row>
    <row r="58" spans="1:5" x14ac:dyDescent="0.3">
      <c r="A58" s="110">
        <f t="shared" si="0"/>
        <v>44812</v>
      </c>
      <c r="B58" s="86">
        <v>0.44</v>
      </c>
      <c r="C58" s="86">
        <v>0</v>
      </c>
      <c r="D58" s="87">
        <v>7.6499999999999999E-2</v>
      </c>
      <c r="E58" s="86">
        <v>0.35</v>
      </c>
    </row>
    <row r="59" spans="1:5" x14ac:dyDescent="0.3">
      <c r="A59" s="110">
        <f t="shared" si="0"/>
        <v>44843</v>
      </c>
      <c r="B59" s="86">
        <v>0.44</v>
      </c>
      <c r="C59" s="86">
        <v>0</v>
      </c>
      <c r="D59" s="87">
        <v>7.6499999999999999E-2</v>
      </c>
      <c r="E59" s="86">
        <v>0.35</v>
      </c>
    </row>
    <row r="60" spans="1:5" x14ac:dyDescent="0.3">
      <c r="A60" s="110">
        <f t="shared" si="0"/>
        <v>44874</v>
      </c>
      <c r="B60" s="86">
        <v>0.44</v>
      </c>
      <c r="C60" s="86">
        <v>0</v>
      </c>
      <c r="D60" s="87">
        <v>7.6499999999999999E-2</v>
      </c>
      <c r="E60" s="86">
        <v>0.35</v>
      </c>
    </row>
    <row r="61" spans="1:5" x14ac:dyDescent="0.3">
      <c r="A61" s="110">
        <f t="shared" si="0"/>
        <v>44905</v>
      </c>
      <c r="B61" s="86">
        <v>0.44</v>
      </c>
      <c r="C61" s="86">
        <v>0</v>
      </c>
      <c r="D61" s="87">
        <v>7.6499999999999999E-2</v>
      </c>
      <c r="E61" s="86">
        <v>0.35</v>
      </c>
    </row>
    <row r="62" spans="1:5" x14ac:dyDescent="0.3">
      <c r="A62" s="110">
        <f t="shared" si="0"/>
        <v>44936</v>
      </c>
      <c r="B62" s="86">
        <v>0.44</v>
      </c>
      <c r="C62" s="86">
        <v>0</v>
      </c>
      <c r="D62" s="87">
        <v>7.6499999999999999E-2</v>
      </c>
      <c r="E62" s="86">
        <v>0.35</v>
      </c>
    </row>
    <row r="63" spans="1:5" x14ac:dyDescent="0.3">
      <c r="A63" s="110">
        <f t="shared" si="0"/>
        <v>44967</v>
      </c>
      <c r="B63" s="86">
        <v>0.44</v>
      </c>
      <c r="C63" s="86">
        <v>0</v>
      </c>
      <c r="D63" s="87">
        <v>7.6499999999999999E-2</v>
      </c>
      <c r="E63" s="86">
        <v>0.35</v>
      </c>
    </row>
    <row r="64" spans="1:5" x14ac:dyDescent="0.3">
      <c r="A64" s="110">
        <f t="shared" si="0"/>
        <v>44998</v>
      </c>
      <c r="B64" s="86">
        <v>0.44</v>
      </c>
      <c r="C64" s="86">
        <v>0</v>
      </c>
      <c r="D64" s="87">
        <v>7.6499999999999999E-2</v>
      </c>
      <c r="E64" s="86">
        <v>0.35</v>
      </c>
    </row>
    <row r="65" spans="1:5" x14ac:dyDescent="0.3">
      <c r="A65" s="110">
        <f t="shared" si="0"/>
        <v>45029</v>
      </c>
      <c r="B65" s="86">
        <v>0.44</v>
      </c>
      <c r="C65" s="86">
        <v>0</v>
      </c>
      <c r="D65" s="87">
        <v>7.6499999999999999E-2</v>
      </c>
      <c r="E65" s="86">
        <v>0.35</v>
      </c>
    </row>
    <row r="66" spans="1:5" x14ac:dyDescent="0.3">
      <c r="A66" s="110">
        <f t="shared" si="0"/>
        <v>45060</v>
      </c>
      <c r="B66" s="86">
        <v>0.44</v>
      </c>
      <c r="C66" s="86">
        <v>0</v>
      </c>
      <c r="D66" s="87">
        <v>7.6499999999999999E-2</v>
      </c>
      <c r="E66" s="86">
        <v>0.35</v>
      </c>
    </row>
    <row r="67" spans="1:5" x14ac:dyDescent="0.3">
      <c r="A67" s="110">
        <f t="shared" si="0"/>
        <v>45091</v>
      </c>
      <c r="B67" s="86">
        <v>0.44</v>
      </c>
      <c r="C67" s="86">
        <v>0</v>
      </c>
      <c r="D67" s="87">
        <v>7.6499999999999999E-2</v>
      </c>
      <c r="E67" s="86">
        <v>0.35</v>
      </c>
    </row>
    <row r="68" spans="1:5" x14ac:dyDescent="0.3">
      <c r="A68" s="110">
        <f t="shared" si="0"/>
        <v>45122</v>
      </c>
      <c r="B68" s="86">
        <v>0.44</v>
      </c>
      <c r="C68" s="86">
        <v>0</v>
      </c>
      <c r="D68" s="87">
        <v>7.6499999999999999E-2</v>
      </c>
      <c r="E68" s="86">
        <v>0.35</v>
      </c>
    </row>
    <row r="69" spans="1:5" x14ac:dyDescent="0.3">
      <c r="A69" s="110">
        <f t="shared" si="0"/>
        <v>45153</v>
      </c>
      <c r="B69" s="86">
        <v>0.44</v>
      </c>
      <c r="C69" s="86">
        <v>0</v>
      </c>
      <c r="D69" s="87">
        <v>7.6499999999999999E-2</v>
      </c>
      <c r="E69" s="86">
        <v>0.35</v>
      </c>
    </row>
    <row r="70" spans="1:5" x14ac:dyDescent="0.3">
      <c r="A70" s="110">
        <f t="shared" si="0"/>
        <v>45184</v>
      </c>
      <c r="B70" s="86">
        <v>0.44</v>
      </c>
      <c r="C70" s="86">
        <v>0</v>
      </c>
      <c r="D70" s="87">
        <v>7.6499999999999999E-2</v>
      </c>
      <c r="E70" s="86">
        <v>0.35</v>
      </c>
    </row>
    <row r="71" spans="1:5" x14ac:dyDescent="0.3">
      <c r="A71" s="110">
        <f t="shared" si="0"/>
        <v>45215</v>
      </c>
      <c r="B71" s="86">
        <v>0.44</v>
      </c>
      <c r="C71" s="86">
        <v>0</v>
      </c>
      <c r="D71" s="87">
        <v>7.6499999999999999E-2</v>
      </c>
      <c r="E71" s="86">
        <v>0.35</v>
      </c>
    </row>
    <row r="72" spans="1:5" x14ac:dyDescent="0.3">
      <c r="A72" s="110">
        <f t="shared" si="0"/>
        <v>45246</v>
      </c>
      <c r="B72" s="86">
        <v>0.44</v>
      </c>
      <c r="C72" s="86">
        <v>0</v>
      </c>
      <c r="D72" s="87">
        <v>7.6499999999999999E-2</v>
      </c>
      <c r="E72" s="86">
        <v>0.35</v>
      </c>
    </row>
    <row r="73" spans="1:5" x14ac:dyDescent="0.3">
      <c r="A73" s="110">
        <f t="shared" si="0"/>
        <v>45277</v>
      </c>
      <c r="B73" s="86">
        <v>0.44</v>
      </c>
      <c r="C73" s="86">
        <v>0</v>
      </c>
      <c r="D73" s="87">
        <v>7.6499999999999999E-2</v>
      </c>
      <c r="E73" s="86">
        <v>0.35</v>
      </c>
    </row>
    <row r="74" spans="1:5" x14ac:dyDescent="0.3">
      <c r="A74" s="110">
        <f t="shared" si="0"/>
        <v>45308</v>
      </c>
      <c r="B74" s="86">
        <v>0.44</v>
      </c>
      <c r="C74" s="86">
        <v>0</v>
      </c>
      <c r="D74" s="87">
        <v>7.6499999999999999E-2</v>
      </c>
      <c r="E74" s="86">
        <v>0.35</v>
      </c>
    </row>
    <row r="75" spans="1:5" x14ac:dyDescent="0.3">
      <c r="A75" s="110">
        <f t="shared" si="0"/>
        <v>45339</v>
      </c>
      <c r="B75" s="86">
        <v>0.44</v>
      </c>
      <c r="C75" s="86">
        <v>0</v>
      </c>
      <c r="D75" s="87">
        <v>7.6499999999999999E-2</v>
      </c>
      <c r="E75" s="86">
        <v>0.35</v>
      </c>
    </row>
    <row r="76" spans="1:5" x14ac:dyDescent="0.3">
      <c r="A76" s="110">
        <f t="shared" si="0"/>
        <v>45370</v>
      </c>
      <c r="B76" s="86">
        <v>0.44</v>
      </c>
      <c r="C76" s="86">
        <v>0</v>
      </c>
      <c r="D76" s="87">
        <v>7.6499999999999999E-2</v>
      </c>
      <c r="E76" s="86">
        <v>0.35</v>
      </c>
    </row>
    <row r="77" spans="1:5" x14ac:dyDescent="0.3">
      <c r="A77" s="110">
        <f t="shared" si="0"/>
        <v>45401</v>
      </c>
      <c r="B77" s="86">
        <v>0.44</v>
      </c>
      <c r="C77" s="86">
        <v>0</v>
      </c>
      <c r="D77" s="87">
        <v>7.6499999999999999E-2</v>
      </c>
      <c r="E77" s="86">
        <v>0.35</v>
      </c>
    </row>
    <row r="78" spans="1:5" x14ac:dyDescent="0.3">
      <c r="A78" s="110">
        <f t="shared" si="0"/>
        <v>45432</v>
      </c>
      <c r="B78" s="86">
        <v>0.44</v>
      </c>
      <c r="C78" s="86">
        <v>0</v>
      </c>
      <c r="D78" s="87">
        <v>7.6499999999999999E-2</v>
      </c>
      <c r="E78" s="86">
        <v>0.35</v>
      </c>
    </row>
    <row r="79" spans="1:5" x14ac:dyDescent="0.3">
      <c r="A79" s="110">
        <f t="shared" si="0"/>
        <v>45463</v>
      </c>
      <c r="B79" s="86">
        <v>0.44</v>
      </c>
      <c r="C79" s="86">
        <v>0</v>
      </c>
      <c r="D79" s="87">
        <v>7.6499999999999999E-2</v>
      </c>
      <c r="E79" s="86">
        <v>0.35</v>
      </c>
    </row>
    <row r="80" spans="1:5" x14ac:dyDescent="0.3">
      <c r="A80" s="110">
        <f t="shared" si="0"/>
        <v>45494</v>
      </c>
      <c r="B80" s="86">
        <v>0.44</v>
      </c>
      <c r="C80" s="86">
        <v>0</v>
      </c>
      <c r="D80" s="87">
        <v>7.6499999999999999E-2</v>
      </c>
      <c r="E80" s="86">
        <v>0.35</v>
      </c>
    </row>
    <row r="81" spans="1:5" x14ac:dyDescent="0.3">
      <c r="A81" s="110">
        <f t="shared" si="0"/>
        <v>45525</v>
      </c>
      <c r="B81" s="86">
        <v>0.44</v>
      </c>
      <c r="C81" s="86">
        <v>0</v>
      </c>
      <c r="D81" s="87">
        <v>7.6499999999999999E-2</v>
      </c>
      <c r="E81" s="86">
        <v>0.35</v>
      </c>
    </row>
    <row r="82" spans="1:5" x14ac:dyDescent="0.3">
      <c r="A82" s="110">
        <f t="shared" si="0"/>
        <v>45556</v>
      </c>
      <c r="B82" s="86">
        <v>0.44</v>
      </c>
      <c r="C82" s="86">
        <v>0</v>
      </c>
      <c r="D82" s="87">
        <v>7.6499999999999999E-2</v>
      </c>
      <c r="E82" s="86">
        <v>0.35</v>
      </c>
    </row>
    <row r="83" spans="1:5" x14ac:dyDescent="0.3">
      <c r="A83" s="110">
        <f t="shared" si="0"/>
        <v>45587</v>
      </c>
      <c r="B83" s="86">
        <v>0.44</v>
      </c>
      <c r="C83" s="86">
        <v>0</v>
      </c>
      <c r="D83" s="87">
        <v>7.6499999999999999E-2</v>
      </c>
      <c r="E83" s="86">
        <v>0.35</v>
      </c>
    </row>
    <row r="84" spans="1:5" x14ac:dyDescent="0.3">
      <c r="A84" s="110">
        <f t="shared" si="0"/>
        <v>45618</v>
      </c>
      <c r="B84" s="86">
        <v>0.44</v>
      </c>
      <c r="C84" s="86">
        <v>0</v>
      </c>
      <c r="D84" s="87">
        <v>7.6499999999999999E-2</v>
      </c>
      <c r="E84" s="86">
        <v>0.35</v>
      </c>
    </row>
    <row r="85" spans="1:5" x14ac:dyDescent="0.3">
      <c r="A85" s="110">
        <f t="shared" si="0"/>
        <v>45649</v>
      </c>
      <c r="B85" s="86">
        <v>0.44</v>
      </c>
      <c r="C85" s="86">
        <v>0</v>
      </c>
      <c r="D85" s="87">
        <v>7.6499999999999999E-2</v>
      </c>
      <c r="E85" s="86">
        <v>0.35</v>
      </c>
    </row>
    <row r="86" spans="1:5" x14ac:dyDescent="0.3">
      <c r="A86" s="110">
        <f t="shared" si="0"/>
        <v>45680</v>
      </c>
      <c r="B86" s="86">
        <v>0.44</v>
      </c>
      <c r="C86" s="86">
        <v>0</v>
      </c>
      <c r="D86" s="87">
        <v>7.6499999999999999E-2</v>
      </c>
      <c r="E86" s="86">
        <v>0.35</v>
      </c>
    </row>
    <row r="87" spans="1:5" x14ac:dyDescent="0.3">
      <c r="A87" s="110">
        <f t="shared" si="0"/>
        <v>45711</v>
      </c>
      <c r="B87" s="86">
        <v>0.44</v>
      </c>
      <c r="C87" s="86">
        <v>0</v>
      </c>
      <c r="D87" s="87">
        <v>7.6499999999999999E-2</v>
      </c>
      <c r="E87" s="86">
        <v>0.35</v>
      </c>
    </row>
    <row r="88" spans="1:5" x14ac:dyDescent="0.3">
      <c r="A88" s="110">
        <f t="shared" si="0"/>
        <v>45742</v>
      </c>
      <c r="B88" s="86">
        <v>0.44</v>
      </c>
      <c r="C88" s="86">
        <v>0</v>
      </c>
      <c r="D88" s="87">
        <v>7.6499999999999999E-2</v>
      </c>
      <c r="E88" s="86">
        <v>0.35</v>
      </c>
    </row>
    <row r="89" spans="1:5" x14ac:dyDescent="0.3">
      <c r="A89" s="110">
        <f t="shared" si="0"/>
        <v>45773</v>
      </c>
      <c r="B89" s="86">
        <v>0.44</v>
      </c>
      <c r="C89" s="86">
        <v>0</v>
      </c>
      <c r="D89" s="87">
        <v>7.6499999999999999E-2</v>
      </c>
      <c r="E89" s="86">
        <v>0.35</v>
      </c>
    </row>
    <row r="90" spans="1:5" x14ac:dyDescent="0.3">
      <c r="A90" s="110">
        <f t="shared" si="0"/>
        <v>45804</v>
      </c>
      <c r="B90" s="86">
        <v>0.44</v>
      </c>
      <c r="C90" s="86">
        <v>0</v>
      </c>
      <c r="D90" s="87">
        <v>7.6499999999999999E-2</v>
      </c>
      <c r="E90" s="86">
        <v>0.35</v>
      </c>
    </row>
    <row r="91" spans="1:5" x14ac:dyDescent="0.3">
      <c r="A91" s="110">
        <f t="shared" si="0"/>
        <v>45835</v>
      </c>
      <c r="B91" s="86">
        <v>0.44</v>
      </c>
      <c r="C91" s="86">
        <v>0</v>
      </c>
      <c r="D91" s="87">
        <v>7.6499999999999999E-2</v>
      </c>
      <c r="E91" s="86">
        <v>0.35</v>
      </c>
    </row>
    <row r="92" spans="1:5" x14ac:dyDescent="0.3">
      <c r="A92" s="110">
        <f t="shared" si="0"/>
        <v>45866</v>
      </c>
      <c r="B92" s="86">
        <v>0.44</v>
      </c>
      <c r="C92" s="86">
        <v>0</v>
      </c>
      <c r="D92" s="87">
        <v>7.6499999999999999E-2</v>
      </c>
      <c r="E92" s="86">
        <v>0.35</v>
      </c>
    </row>
    <row r="93" spans="1:5" x14ac:dyDescent="0.3">
      <c r="A93" s="110">
        <f t="shared" si="0"/>
        <v>45897</v>
      </c>
      <c r="B93" s="86">
        <v>0.44</v>
      </c>
      <c r="C93" s="86">
        <v>0</v>
      </c>
      <c r="D93" s="87">
        <v>7.6499999999999999E-2</v>
      </c>
      <c r="E93" s="86">
        <v>0.35</v>
      </c>
    </row>
    <row r="94" spans="1:5" x14ac:dyDescent="0.3">
      <c r="A94" s="110">
        <f t="shared" si="0"/>
        <v>45928</v>
      </c>
      <c r="B94" s="86">
        <v>0.44</v>
      </c>
      <c r="C94" s="86">
        <v>0</v>
      </c>
      <c r="D94" s="87">
        <v>7.6499999999999999E-2</v>
      </c>
      <c r="E94" s="86">
        <v>0.35</v>
      </c>
    </row>
    <row r="95" spans="1:5" x14ac:dyDescent="0.3">
      <c r="A95" s="110">
        <f t="shared" si="0"/>
        <v>45959</v>
      </c>
      <c r="B95" s="86">
        <v>0.44</v>
      </c>
      <c r="C95" s="86">
        <v>0</v>
      </c>
      <c r="D95" s="87">
        <v>7.6499999999999999E-2</v>
      </c>
      <c r="E95" s="86">
        <v>0.35</v>
      </c>
    </row>
    <row r="96" spans="1:5" x14ac:dyDescent="0.3">
      <c r="A96" s="110">
        <f t="shared" si="0"/>
        <v>45990</v>
      </c>
      <c r="B96" s="86">
        <v>0.44</v>
      </c>
      <c r="C96" s="86">
        <v>0</v>
      </c>
      <c r="D96" s="87">
        <v>7.6499999999999999E-2</v>
      </c>
      <c r="E96" s="86">
        <v>0.35</v>
      </c>
    </row>
    <row r="97" spans="1:5" x14ac:dyDescent="0.3">
      <c r="A97" s="110">
        <f t="shared" si="0"/>
        <v>46021</v>
      </c>
      <c r="B97" s="86">
        <v>0.44</v>
      </c>
      <c r="C97" s="86">
        <v>0</v>
      </c>
      <c r="D97" s="87">
        <v>7.6499999999999999E-2</v>
      </c>
      <c r="E97" s="86">
        <v>0.35</v>
      </c>
    </row>
    <row r="98" spans="1:5" x14ac:dyDescent="0.3">
      <c r="A98" s="110">
        <f t="shared" si="0"/>
        <v>46052</v>
      </c>
      <c r="B98" s="86">
        <v>0.44</v>
      </c>
      <c r="C98" s="86">
        <v>0</v>
      </c>
      <c r="D98" s="87">
        <v>7.6499999999999999E-2</v>
      </c>
      <c r="E98" s="86">
        <v>0.35</v>
      </c>
    </row>
    <row r="99" spans="1:5" x14ac:dyDescent="0.3">
      <c r="A99" s="110">
        <f t="shared" si="0"/>
        <v>46083</v>
      </c>
      <c r="B99" s="86">
        <v>0.44</v>
      </c>
      <c r="C99" s="86">
        <v>0</v>
      </c>
      <c r="D99" s="87">
        <v>7.6499999999999999E-2</v>
      </c>
      <c r="E99" s="86">
        <v>0.35</v>
      </c>
    </row>
    <row r="100" spans="1:5" x14ac:dyDescent="0.3">
      <c r="A100" s="110">
        <f t="shared" si="0"/>
        <v>46114</v>
      </c>
      <c r="B100" s="86">
        <v>0.44</v>
      </c>
      <c r="C100" s="86">
        <v>0</v>
      </c>
      <c r="D100" s="87">
        <v>7.6499999999999999E-2</v>
      </c>
      <c r="E100" s="86">
        <v>0.35</v>
      </c>
    </row>
    <row r="101" spans="1:5" x14ac:dyDescent="0.3">
      <c r="A101" s="110">
        <f t="shared" si="0"/>
        <v>46145</v>
      </c>
      <c r="B101" s="86">
        <v>0.44</v>
      </c>
      <c r="C101" s="86">
        <v>0</v>
      </c>
      <c r="D101" s="87">
        <v>7.6499999999999999E-2</v>
      </c>
      <c r="E101" s="86">
        <v>0.35</v>
      </c>
    </row>
    <row r="102" spans="1:5" x14ac:dyDescent="0.3">
      <c r="A102" s="110">
        <f t="shared" si="0"/>
        <v>46176</v>
      </c>
      <c r="B102" s="86">
        <v>0.44</v>
      </c>
      <c r="C102" s="86">
        <v>0</v>
      </c>
      <c r="D102" s="87">
        <v>7.6499999999999999E-2</v>
      </c>
      <c r="E102" s="86">
        <v>0.35</v>
      </c>
    </row>
    <row r="103" spans="1:5" x14ac:dyDescent="0.3">
      <c r="A103" s="110">
        <f t="shared" si="0"/>
        <v>46207</v>
      </c>
      <c r="B103" s="86">
        <v>0.44</v>
      </c>
      <c r="C103" s="86">
        <v>0</v>
      </c>
      <c r="D103" s="87">
        <v>7.6499999999999999E-2</v>
      </c>
      <c r="E103" s="86">
        <v>0.35</v>
      </c>
    </row>
    <row r="104" spans="1:5" x14ac:dyDescent="0.3">
      <c r="A104" s="110">
        <f t="shared" si="0"/>
        <v>46238</v>
      </c>
      <c r="B104" s="86">
        <v>0.44</v>
      </c>
      <c r="C104" s="86">
        <v>0</v>
      </c>
      <c r="D104" s="87">
        <v>7.6499999999999999E-2</v>
      </c>
      <c r="E104" s="86">
        <v>0.35</v>
      </c>
    </row>
    <row r="105" spans="1:5" x14ac:dyDescent="0.3">
      <c r="A105" s="110">
        <f t="shared" si="0"/>
        <v>46269</v>
      </c>
      <c r="B105" s="86">
        <v>0.44</v>
      </c>
      <c r="C105" s="86">
        <v>0</v>
      </c>
      <c r="D105" s="87">
        <v>7.6499999999999999E-2</v>
      </c>
      <c r="E105" s="86">
        <v>0.35</v>
      </c>
    </row>
    <row r="106" spans="1:5" x14ac:dyDescent="0.3">
      <c r="A106" s="110">
        <f t="shared" si="0"/>
        <v>46300</v>
      </c>
      <c r="B106" s="86">
        <v>0.44</v>
      </c>
      <c r="C106" s="86">
        <v>0</v>
      </c>
      <c r="D106" s="87">
        <v>7.6499999999999999E-2</v>
      </c>
      <c r="E106" s="86">
        <v>0.35</v>
      </c>
    </row>
    <row r="107" spans="1:5" x14ac:dyDescent="0.3">
      <c r="A107" s="110">
        <f t="shared" si="0"/>
        <v>46331</v>
      </c>
      <c r="B107" s="86">
        <v>0.44</v>
      </c>
      <c r="C107" s="86">
        <v>0</v>
      </c>
      <c r="D107" s="87">
        <v>7.6499999999999999E-2</v>
      </c>
      <c r="E107" s="86">
        <v>0.35</v>
      </c>
    </row>
    <row r="108" spans="1:5" x14ac:dyDescent="0.3">
      <c r="A108" s="110">
        <f t="shared" si="0"/>
        <v>46362</v>
      </c>
      <c r="B108" s="86">
        <v>0.44</v>
      </c>
      <c r="C108" s="86">
        <v>0</v>
      </c>
      <c r="D108" s="87">
        <v>7.6499999999999999E-2</v>
      </c>
      <c r="E108" s="86">
        <v>0.35</v>
      </c>
    </row>
    <row r="109" spans="1:5" x14ac:dyDescent="0.3">
      <c r="A109" s="110">
        <f t="shared" si="0"/>
        <v>46393</v>
      </c>
      <c r="B109" s="86">
        <v>0.44</v>
      </c>
      <c r="C109" s="86">
        <v>0</v>
      </c>
      <c r="D109" s="87">
        <v>7.6499999999999999E-2</v>
      </c>
      <c r="E109" s="86">
        <v>0.35</v>
      </c>
    </row>
    <row r="110" spans="1:5" x14ac:dyDescent="0.3">
      <c r="A110" s="110">
        <f t="shared" ref="A110:A114" si="1">A109+31</f>
        <v>46424</v>
      </c>
      <c r="B110" s="86">
        <v>0.44</v>
      </c>
      <c r="C110" s="86">
        <v>0</v>
      </c>
      <c r="D110" s="87">
        <v>7.6499999999999999E-2</v>
      </c>
      <c r="E110" s="86">
        <v>0.35</v>
      </c>
    </row>
    <row r="111" spans="1:5" x14ac:dyDescent="0.3">
      <c r="A111" s="110">
        <f t="shared" si="1"/>
        <v>46455</v>
      </c>
      <c r="B111" s="86">
        <v>0.44</v>
      </c>
      <c r="C111" s="86">
        <v>0</v>
      </c>
      <c r="D111" s="87">
        <v>7.6499999999999999E-2</v>
      </c>
      <c r="E111" s="86">
        <v>0.35</v>
      </c>
    </row>
    <row r="112" spans="1:5" x14ac:dyDescent="0.3">
      <c r="A112" s="110">
        <f t="shared" si="1"/>
        <v>46486</v>
      </c>
      <c r="B112" s="86">
        <v>0.44</v>
      </c>
      <c r="C112" s="86">
        <v>0</v>
      </c>
      <c r="D112" s="87">
        <v>7.6499999999999999E-2</v>
      </c>
      <c r="E112" s="86">
        <v>0.35</v>
      </c>
    </row>
    <row r="113" spans="1:5" x14ac:dyDescent="0.3">
      <c r="A113" s="110">
        <f t="shared" si="1"/>
        <v>46517</v>
      </c>
      <c r="B113" s="86">
        <v>0.44</v>
      </c>
      <c r="C113" s="86">
        <v>0</v>
      </c>
      <c r="D113" s="87">
        <v>7.6499999999999999E-2</v>
      </c>
      <c r="E113" s="86">
        <v>0.35</v>
      </c>
    </row>
    <row r="114" spans="1:5" x14ac:dyDescent="0.3">
      <c r="A114" s="110">
        <f t="shared" si="1"/>
        <v>46548</v>
      </c>
      <c r="B114" s="86">
        <v>0.44</v>
      </c>
      <c r="C114" s="86">
        <v>0</v>
      </c>
      <c r="D114" s="87">
        <v>7.6499999999999999E-2</v>
      </c>
      <c r="E114" s="86">
        <v>0.35</v>
      </c>
    </row>
    <row r="115" spans="1:5" x14ac:dyDescent="0.3">
      <c r="A115" s="110"/>
    </row>
    <row r="116" spans="1:5" x14ac:dyDescent="0.3">
      <c r="A116" s="110"/>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YR1</vt:lpstr>
      <vt:lpstr>YR2</vt:lpstr>
      <vt:lpstr>YR3</vt:lpstr>
      <vt:lpstr>YR4</vt:lpstr>
      <vt:lpstr>YR5</vt:lpstr>
      <vt:lpstr>COMBINED</vt:lpstr>
      <vt:lpstr>Formulas</vt:lpstr>
      <vt:lpstr>Lookup table</vt:lpstr>
      <vt:lpstr>Facilities</vt:lpstr>
      <vt:lpstr>FacilitiesAdmin</vt:lpstr>
      <vt:lpstr>Jan_15</vt:lpstr>
      <vt:lpstr>LOOKUP</vt:lpstr>
      <vt:lpstr>COMBINED!Print_Area</vt:lpstr>
      <vt:lpstr>'YR1'!Print_Area</vt:lpstr>
      <vt:lpstr>'YR2'!Print_Area</vt:lpstr>
      <vt:lpstr>'YR3'!Print_Area</vt:lpstr>
      <vt:lpstr>'YR4'!Print_Area</vt:lpstr>
      <vt:lpstr>'YR5'!Print_Area</vt:lpstr>
      <vt:lpstr>Rate</vt:lpstr>
      <vt:lpstr>Rates</vt:lpstr>
      <vt:lpstr>Research_Non_State_on_campus</vt:lpstr>
      <vt:lpstr>Startdate</vt:lpstr>
      <vt:lpstr>Startdates</vt:lpstr>
    </vt:vector>
  </TitlesOfParts>
  <Company>LSU-FSS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Stein Rhodes</dc:creator>
  <cp:lastModifiedBy>Josh S Boudreaux</cp:lastModifiedBy>
  <cp:lastPrinted>2018-02-20T22:09:06Z</cp:lastPrinted>
  <dcterms:created xsi:type="dcterms:W3CDTF">2011-05-25T12:58:09Z</dcterms:created>
  <dcterms:modified xsi:type="dcterms:W3CDTF">2024-05-08T16:07:32Z</dcterms:modified>
</cp:coreProperties>
</file>